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9435" activeTab="3"/>
  </bookViews>
  <sheets>
    <sheet name="расчеты по ца " sheetId="1" r:id="rId1"/>
    <sheet name="расчеты по гвц" sheetId="2" r:id="rId2"/>
    <sheet name="рас 2018 осн " sheetId="3" r:id="rId3"/>
    <sheet name="приложение 2" sheetId="4" r:id="rId4"/>
    <sheet name="прилож 3" sheetId="5" r:id="rId5"/>
    <sheet name="пр 4-1" sheetId="6" r:id="rId6"/>
    <sheet name="пр 4-380" sheetId="7" r:id="rId7"/>
    <sheet name="пр 4-381" sheetId="8" r:id="rId8"/>
    <sheet name="пр 4-382" sheetId="9" r:id="rId9"/>
    <sheet name="пр 8-1" sheetId="10" r:id="rId10"/>
    <sheet name="пр8-2" sheetId="11" r:id="rId11"/>
  </sheets>
  <definedNames>
    <definedName name="_Toc292517054" localSheetId="5">'пр 4-1'!$A$2</definedName>
    <definedName name="_Toc292517054" localSheetId="6">'пр 4-380'!$A$2</definedName>
    <definedName name="_Toc292517054" localSheetId="7">'пр 4-381'!$A$2</definedName>
    <definedName name="_Toc292517054" localSheetId="8">'пр 4-382'!$A$2</definedName>
    <definedName name="_Toc292517054" localSheetId="4">'прилож 3'!$A$2</definedName>
    <definedName name="_xlnm.Print_Titles" localSheetId="5">'пр 4-1'!$13:$15</definedName>
    <definedName name="_xlnm.Print_Titles" localSheetId="6">'пр 4-380'!$13:$15</definedName>
    <definedName name="_xlnm.Print_Titles" localSheetId="7">'пр 4-381'!$13:$15</definedName>
    <definedName name="_xlnm.Print_Titles" localSheetId="8">'пр 4-382'!$13:$15</definedName>
    <definedName name="_xlnm.Print_Titles" localSheetId="9">'пр 8-1'!$8:$8</definedName>
    <definedName name="_xlnm.Print_Titles" localSheetId="10">'пр8-2'!$5:$5</definedName>
    <definedName name="_xlnm.Print_Titles" localSheetId="4">'прилож 3'!$5:$7</definedName>
    <definedName name="_xlnm.Print_Titles" localSheetId="3">'приложение 2'!$5:$7</definedName>
    <definedName name="_xlnm.Print_Area" localSheetId="9">'пр 8-1'!$C$1:$Q$31</definedName>
    <definedName name="_xlnm.Print_Area" localSheetId="10">'пр8-2'!$C$1:$T$21</definedName>
  </definedNames>
  <calcPr fullCalcOnLoad="1" refMode="R1C1"/>
</workbook>
</file>

<file path=xl/comments4.xml><?xml version="1.0" encoding="utf-8"?>
<comments xmlns="http://schemas.openxmlformats.org/spreadsheetml/2006/main">
  <authors>
    <author>shtybaeva</author>
  </authors>
  <commentList>
    <comment ref="K21" authorId="0">
      <text>
        <r>
          <rPr>
            <b/>
            <sz val="8"/>
            <rFont val="Tahoma"/>
            <family val="2"/>
          </rPr>
          <t>shtybaeva:</t>
        </r>
        <r>
          <rPr>
            <sz val="8"/>
            <rFont val="Tahoma"/>
            <family val="2"/>
          </rPr>
          <t xml:space="preserve">
месячных -12
квартальных -6
полугодовых-2
годовых-36, других-2
</t>
        </r>
      </text>
    </comment>
    <comment ref="L32" authorId="0">
      <text>
        <r>
          <rPr>
            <b/>
            <sz val="8"/>
            <rFont val="Tahoma"/>
            <family val="2"/>
          </rPr>
          <t>shtybaeva:</t>
        </r>
        <r>
          <rPr>
            <sz val="8"/>
            <rFont val="Tahoma"/>
            <family val="2"/>
          </rPr>
          <t xml:space="preserve">
гтд 257,9мгб
ТПО7,28 мгб
Погранслужба7,4  мгб
отчеты4,8 мгб</t>
        </r>
      </text>
    </comment>
  </commentList>
</comments>
</file>

<file path=xl/sharedStrings.xml><?xml version="1.0" encoding="utf-8"?>
<sst xmlns="http://schemas.openxmlformats.org/spreadsheetml/2006/main" count="754" uniqueCount="417">
  <si>
    <t>тыс ед.</t>
  </si>
  <si>
    <t>Индикаторы результативности</t>
  </si>
  <si>
    <t>Бюджетные программы/
Бюджетные меры</t>
  </si>
  <si>
    <t>Индикатор результативности</t>
  </si>
  <si>
    <t>(по программам/мерам) (тыс.сом)</t>
  </si>
  <si>
    <t>Ответственные подразделения</t>
  </si>
  <si>
    <t>ед. изм-я</t>
  </si>
  <si>
    <t>Целевые значения</t>
  </si>
  <si>
    <t>Базовый год</t>
  </si>
  <si>
    <t>Среднесрочный прогноз</t>
  </si>
  <si>
    <t>Источники данных</t>
  </si>
  <si>
    <t>Финансирование</t>
  </si>
  <si>
    <t>Название программы</t>
  </si>
  <si>
    <t xml:space="preserve">Текущие расходы </t>
  </si>
  <si>
    <t>Всего (контрольные цифры)</t>
  </si>
  <si>
    <t>Бюджетные программы в разрезе источников финансирования</t>
  </si>
  <si>
    <t>тыс.сом</t>
  </si>
  <si>
    <t>зарплата</t>
  </si>
  <si>
    <t>в том числе</t>
  </si>
  <si>
    <t>отчисл. в соцфонд</t>
  </si>
  <si>
    <t>Бюджетное финансирование</t>
  </si>
  <si>
    <t>ПГИ (внешнее фин-е)</t>
  </si>
  <si>
    <t>ПГИ (внутр. фин-е)</t>
  </si>
  <si>
    <t>Спецсредства</t>
  </si>
  <si>
    <t>Кап. вложения</t>
  </si>
  <si>
    <t>ВСЕГО</t>
  </si>
  <si>
    <t>Бюджетная мера в разрезе источников финансирования</t>
  </si>
  <si>
    <t>Описание бюджетной меры</t>
  </si>
  <si>
    <t>Бюджетная организация</t>
  </si>
  <si>
    <t>Программа</t>
  </si>
  <si>
    <t>Бюджетная мера</t>
  </si>
  <si>
    <t>Связь с приоритетами Правительства</t>
  </si>
  <si>
    <t xml:space="preserve">Статус </t>
  </si>
  <si>
    <t>существующая мера</t>
  </si>
  <si>
    <t>новая мера</t>
  </si>
  <si>
    <t>отметить галочкой в прямоугольнике слева от статуса</t>
  </si>
  <si>
    <t>Краткое описание меры</t>
  </si>
  <si>
    <t>Индикаторы результативности по бюджетной мере</t>
  </si>
  <si>
    <t xml:space="preserve"> (тыс.сом)</t>
  </si>
  <si>
    <t>Название бюджетной меры</t>
  </si>
  <si>
    <t>Код ПР</t>
  </si>
  <si>
    <t>Код МЕ</t>
  </si>
  <si>
    <t>Код ИН</t>
  </si>
  <si>
    <t>Менеджер Программы</t>
  </si>
  <si>
    <t>Ответственное Ведомство /
Подразделение</t>
  </si>
  <si>
    <t>Соисполнитель</t>
  </si>
  <si>
    <t>Обеспечение общего руководства</t>
  </si>
  <si>
    <t>Обеспечение финансового менеджмента и учета</t>
  </si>
  <si>
    <t>Управление человеческими ресурсами</t>
  </si>
  <si>
    <t>Правовая поддержка</t>
  </si>
  <si>
    <t>Поддержание внешних связей и связей с общественностью</t>
  </si>
  <si>
    <t>Общая координация на региональном уровне</t>
  </si>
  <si>
    <t>Организация деятельности и службы обеспечения</t>
  </si>
  <si>
    <t>Планирование, управление и администрирование</t>
  </si>
  <si>
    <t>Отношение расходов на заработную плату по Программе 001 к сумме расходов на заработную плату по всем программам</t>
  </si>
  <si>
    <t>коэф.</t>
  </si>
  <si>
    <t>%</t>
  </si>
  <si>
    <t>Отношение выигранных судебных дел к их общему количеству</t>
  </si>
  <si>
    <t xml:space="preserve">Доля выигранных судебных процессов по трудовым спорам </t>
  </si>
  <si>
    <t>ед/ед</t>
  </si>
  <si>
    <t>ед.</t>
  </si>
  <si>
    <t xml:space="preserve">Доля сотрудников служб обеспечения от общей численности сотрудников ЦА </t>
  </si>
  <si>
    <t>Год</t>
  </si>
  <si>
    <t>Утв. 2007 г.</t>
  </si>
  <si>
    <t>Штатная численность</t>
  </si>
  <si>
    <t>Заработная плата</t>
  </si>
  <si>
    <t>Отчисления 
в Социальный фонд</t>
  </si>
  <si>
    <t>Расходы на
 служебные поездки</t>
  </si>
  <si>
    <t>Транспортные услуги</t>
  </si>
  <si>
    <t>Приобретение
 прочих услуг</t>
  </si>
  <si>
    <t>Машины и оборудование</t>
  </si>
  <si>
    <t>Общественный порядок и безопасность</t>
  </si>
  <si>
    <t>СМЭУ ГАИ</t>
  </si>
  <si>
    <t>ИВС, СИЗО</t>
  </si>
  <si>
    <t>УВД</t>
  </si>
  <si>
    <t>Экономические вопросы</t>
  </si>
  <si>
    <t>Областной координационный центр (семеноводчество)</t>
  </si>
  <si>
    <t xml:space="preserve">Планирование, управление и администрирование                                                                                                                              </t>
  </si>
  <si>
    <t>Приложение 9-2</t>
  </si>
  <si>
    <t>Стоимость бюджетных программ и мер в разрезе основных статей экономической классификации (бюджетные средства) на 2015 г.</t>
  </si>
  <si>
    <t>чел.</t>
  </si>
  <si>
    <t>Ед. 
изм-я</t>
  </si>
  <si>
    <t>Процент исполнения бюджета без нарушений</t>
  </si>
  <si>
    <t>Среднее количество сотрудников региональных представительств на область КР</t>
  </si>
  <si>
    <t>Индекс доверия населения</t>
  </si>
  <si>
    <t>тыс. ед.</t>
  </si>
  <si>
    <t>Сбор обработка и анализ информации по базовым статистическим показателям</t>
  </si>
  <si>
    <t>Управление по человеческим ресурсам</t>
  </si>
  <si>
    <t>Юрист</t>
  </si>
  <si>
    <t>Отдел международного сотрудничества</t>
  </si>
  <si>
    <t>Распространение статистической информации</t>
  </si>
  <si>
    <t>Ресурсно-методический центр</t>
  </si>
  <si>
    <t>Отдел организации и координации учебных процессов</t>
  </si>
  <si>
    <t>Отдел сводных работ и распространения статистической информации;
Отдел  полиграфических  работ ГВЦ</t>
  </si>
  <si>
    <t>Отдел организации статистики и взаимодействия с территориальными органанми статистики;
Отдел административного обеспечния;
Отдел административного обеспечения ГВЦ;
Отдел  технического и хозяйственного обеспечения ГВЦ; 
ТОП, МОП (кроме МОП РМЦ)
Персонал пансионата "Белек";
Трансферты (40%)</t>
  </si>
  <si>
    <t>Руководители областных отделений статистики, их помощники и секретари;
Отделы областных управлений статистики: Отделы организационных и сводных работ; Отделы бухучета и кадров</t>
  </si>
  <si>
    <t>Статистика потребительского рынка</t>
  </si>
  <si>
    <t>Статистика домашних хозяйств</t>
  </si>
  <si>
    <t>Управление статистики потребительского рынка</t>
  </si>
  <si>
    <t>Председатель НСК; Заместители председателя; их секретари и помощники;
Руководство ГВЦ</t>
  </si>
  <si>
    <t>Статистика сельского хозяйства</t>
  </si>
  <si>
    <t>Управление статистики домашних хозяйств;
Отдел подготовки данных статистики (ПДС) домашних хозяйств ГВЦ</t>
  </si>
  <si>
    <t>Отдел статистики сельского хозяйства;
Отдел ПДС сельского хозяйства ГВЦ</t>
  </si>
  <si>
    <t>Статистика труда и занятости</t>
  </si>
  <si>
    <t>Статистика промышленности</t>
  </si>
  <si>
    <t>Сокращение сроков подготовки годовых отчетов</t>
  </si>
  <si>
    <t>дн.</t>
  </si>
  <si>
    <t>Статистика строительства и инвестиций</t>
  </si>
  <si>
    <t>Отдел статистики промышленности;
Отдел ПДС промышленности ГВЦ</t>
  </si>
  <si>
    <t>Отдел статистики строительства и инвестиций;
Отдел ПДС инвестиций и строительства ГВЦ</t>
  </si>
  <si>
    <t>Статистика внешнеэкономической деятельности</t>
  </si>
  <si>
    <t>Отдел статистики внешнеэкономической деятельности;
Отдел ПДС внешней торговли и ТЭБ ГВЦ</t>
  </si>
  <si>
    <t>Отдел статистики предприятий и финансов;
Отдел статистики цен;
Отдел ПДС  цен, торговли и услуг  ГВЦ</t>
  </si>
  <si>
    <t>Статистика социального развития</t>
  </si>
  <si>
    <t>Отдел социальной статистики;
Отдел демографической статистики;
Отдел ПД социальной   и экологической статистики ГВЦ;
Отдел ПД демографической  статистики ГВЦ</t>
  </si>
  <si>
    <t>Управление системы национальных счетов;
Отдел ПДС  финансов,  труда и национальных счетов ГВЦ;
Отдел классификаций и ведения регистров ГВЦ</t>
  </si>
  <si>
    <t>Количество публикаций</t>
  </si>
  <si>
    <t>Доля отпубликованной статистической информации от потребности</t>
  </si>
  <si>
    <t>Совершенствование методики сбора, обработки и анализа статистической информации</t>
  </si>
  <si>
    <t>Доля новых методик, внедренных в повседневную работу стат.органов от общего количества разработанных методик и предложений</t>
  </si>
  <si>
    <t>Повышение квалификации работников стат.органов</t>
  </si>
  <si>
    <t xml:space="preserve">Повышение качества и своевременности подготовки статистической информации за счет обеспечения высокого уровня информатизации ее представления и обработки </t>
  </si>
  <si>
    <t>Доля отчетности хозяйствующих субъектов, предоставляемой в электронном виде</t>
  </si>
  <si>
    <t>Освоение международных стандартов (заполняемость гармонизированными показателями статистических опросников, составленных международными организациями)</t>
  </si>
  <si>
    <t>Статистика окружающей среды и информационно-коммуникационных технологий</t>
  </si>
  <si>
    <t>Минимизация информационной нагрузки на респондентов на основе применения современных методов статистического наблюдения</t>
  </si>
  <si>
    <t>Количество классификаторов технико-экономической и социальной информации</t>
  </si>
  <si>
    <t>Индекс доверия пользователей к официальной статистической информации</t>
  </si>
  <si>
    <t>индекс</t>
  </si>
  <si>
    <t>Количество респондентов - домашних хозяйств</t>
  </si>
  <si>
    <t>Количество респондентов по промышленности</t>
  </si>
  <si>
    <t>Количество респондентов по труду и занятости</t>
  </si>
  <si>
    <t>Количество респондентов по сельскому хозяйству</t>
  </si>
  <si>
    <t>Количество респондентов по потребительскому рынку</t>
  </si>
  <si>
    <t>Количество респондентов по строительству и инвестициям</t>
  </si>
  <si>
    <t>Количество респондентов по экономическому развитию</t>
  </si>
  <si>
    <t>Статистика экономического развития</t>
  </si>
  <si>
    <t>Количество респондентов по социальному развитию</t>
  </si>
  <si>
    <t>Количество респондентов по окружающей среде и информационно-коммуникационным технологиям</t>
  </si>
  <si>
    <t>Отдел методологического обеспечения</t>
  </si>
  <si>
    <t>1.</t>
  </si>
  <si>
    <t>СФ</t>
  </si>
  <si>
    <t>ГВЦ</t>
  </si>
  <si>
    <t>Рукод НСК</t>
  </si>
  <si>
    <t>секретарь</t>
  </si>
  <si>
    <t>помощник</t>
  </si>
  <si>
    <t>итого</t>
  </si>
  <si>
    <t>2.</t>
  </si>
  <si>
    <t>3.</t>
  </si>
  <si>
    <t>Упр.чел.рес</t>
  </si>
  <si>
    <t>4.</t>
  </si>
  <si>
    <t>5.</t>
  </si>
  <si>
    <t>отдел междунар сотр</t>
  </si>
  <si>
    <t>6.</t>
  </si>
  <si>
    <t>6.1.</t>
  </si>
  <si>
    <t>ТОП и МОП НСК</t>
  </si>
  <si>
    <t>6.3.</t>
  </si>
  <si>
    <t>6.5.</t>
  </si>
  <si>
    <t xml:space="preserve">Трансферты </t>
  </si>
  <si>
    <t>7.</t>
  </si>
  <si>
    <t>Отдел статистики  окружающей среды и информационно-коммуникационных технологий</t>
  </si>
  <si>
    <t>7.3.</t>
  </si>
  <si>
    <t>7.4.</t>
  </si>
  <si>
    <t>7.5.</t>
  </si>
  <si>
    <t>7.6.</t>
  </si>
  <si>
    <t>7.7.</t>
  </si>
  <si>
    <t>7.8.</t>
  </si>
  <si>
    <t>7.9.</t>
  </si>
  <si>
    <t>Отдел статистических переписей</t>
  </si>
  <si>
    <t>Подготовка и проведение государственных статистических переписей</t>
  </si>
  <si>
    <t>Отдел классификаций и ведения регистров ГВЦ</t>
  </si>
  <si>
    <t xml:space="preserve">Управление системы национальных счетов;
</t>
  </si>
  <si>
    <t xml:space="preserve">Отдел статистики труда и занятости;
</t>
  </si>
  <si>
    <t>Отдел ПДС инвестиций и строительства ГВЦ</t>
  </si>
  <si>
    <t>Упр.бух  НСК</t>
  </si>
  <si>
    <t>Руководство ГВЦ</t>
  </si>
  <si>
    <t xml:space="preserve">ТОП, МОП (кроме МОП РМЦ)
</t>
  </si>
  <si>
    <t xml:space="preserve">Персонал пансионата "Белек";
</t>
  </si>
  <si>
    <t>в том числе:</t>
  </si>
  <si>
    <t>Отдел программирования  статистических  работ ГВЦ;</t>
  </si>
  <si>
    <t>Менеджеры ГВЦ</t>
  </si>
  <si>
    <t>Отдел  полиграфических  работ ГВЦ</t>
  </si>
  <si>
    <t>Отдел ПДС сельского хозяйства ГВЦ</t>
  </si>
  <si>
    <t>Отдел ПДС промышленности ГВЦ</t>
  </si>
  <si>
    <t>Отдел ПД демографической  статистики ГВЦ</t>
  </si>
  <si>
    <t xml:space="preserve">Отдел ПД социальной   и экологической статистики ГВЦ;
</t>
  </si>
  <si>
    <t>всего</t>
  </si>
  <si>
    <t>итого  по 1-5</t>
  </si>
  <si>
    <t xml:space="preserve">Отдел сводных работ и распространения статистической информации;
</t>
  </si>
  <si>
    <t>служ</t>
  </si>
  <si>
    <t>связь</t>
  </si>
  <si>
    <t>тран</t>
  </si>
  <si>
    <t>прочие усл</t>
  </si>
  <si>
    <t>рем</t>
  </si>
  <si>
    <t>приобр</t>
  </si>
  <si>
    <t>охрана</t>
  </si>
  <si>
    <t xml:space="preserve">Отдел статистики промышленности;
</t>
  </si>
  <si>
    <t xml:space="preserve">Отдел статистики строительства и инвестиций;
</t>
  </si>
  <si>
    <t xml:space="preserve">Отдел статистики цен;
</t>
  </si>
  <si>
    <t xml:space="preserve">Отдел демографической статистики;
</t>
  </si>
  <si>
    <t xml:space="preserve">Отдел социальной статистики;
</t>
  </si>
  <si>
    <t>380/2</t>
  </si>
  <si>
    <t>Сбор первичной статистической информации</t>
  </si>
  <si>
    <t>Национальный статистический комитет Кыргызской Республики</t>
  </si>
  <si>
    <t xml:space="preserve">Районные отделы статистики;
Трансферты (60%; Платные услуги </t>
  </si>
  <si>
    <t>Упр.бух ГВЦ</t>
  </si>
  <si>
    <t xml:space="preserve">отдел организ. статистики и взаим-ствия с террит.  НСК
</t>
  </si>
  <si>
    <t>ТОП и МОП ГВЦ</t>
  </si>
  <si>
    <t>Персонал панс-ната</t>
  </si>
  <si>
    <t>Районные отделы статистики</t>
  </si>
  <si>
    <t xml:space="preserve">трансферты </t>
  </si>
  <si>
    <t>Отдел клас-ций и ведения регистров ГВЦ</t>
  </si>
  <si>
    <t xml:space="preserve">Отдел ПДС инвестиций и строительства </t>
  </si>
  <si>
    <t>Отдел ПДС внешней торговли и ТЭБ ГВЦ</t>
  </si>
  <si>
    <t>Отдел ПДС цен, торговли и услуг ГВЦ</t>
  </si>
  <si>
    <t>Отдел ПД социальной и экологической статистики  ГВЦ</t>
  </si>
  <si>
    <t>платные услуги</t>
  </si>
  <si>
    <t>РМЦ</t>
  </si>
  <si>
    <t>рмц</t>
  </si>
  <si>
    <t>раздел 381</t>
  </si>
  <si>
    <t>итого 381</t>
  </si>
  <si>
    <t xml:space="preserve">отдел полиграфи работ ГВЦ </t>
  </si>
  <si>
    <t xml:space="preserve">итого 380 </t>
  </si>
  <si>
    <t>Отдел ПДС  цен, торговли и услуг  ГВЦ</t>
  </si>
  <si>
    <t>итого  380</t>
  </si>
  <si>
    <t xml:space="preserve">Отд. сводных работ и расп. НСК </t>
  </si>
  <si>
    <t>Управление бухгалтерского учета и финансового обеспечения;
Отдел  бухгалтерского учета и  финансового обеспечения ГВЦ</t>
  </si>
  <si>
    <t>Обеспечение качественного и достоверного статистического учета</t>
  </si>
  <si>
    <t>Статистический учет  и анализ развития отраслей экономики</t>
  </si>
  <si>
    <t>Разработка, совершенствование и внедрение научно- обоснованной  методологии в области статистики</t>
  </si>
  <si>
    <t>V</t>
  </si>
  <si>
    <t>Обеспечение общего руководства  государственной статистической службой КР.  Обеспечение финансового учета и менеджмента.  Работа с кадрами гос. статистики.  Координация  стат. работ на региональном уровне. Обеспечение хозяйственной  дятельности органов госстатистики.</t>
  </si>
  <si>
    <t>001.01.Обеспечение общего руководства 001. 02.Обеспечение финансового менежжмента и учета. 001. 03. Управление человеческими  ресурсами.  001. 04.Правовая поддержка.  001. 05. Поддержание внешних связей и связей с общественностью.001.06.  Организация деятельности и службы обеспечения.  001.07.Общая координация на региональном уровне.</t>
  </si>
  <si>
    <t>1.Индекс доверия пользователей к официальной статистической информации</t>
  </si>
  <si>
    <t>Штатное расписание Нацстаткома  и ГВЦ</t>
  </si>
  <si>
    <t>2.Количество положительных упоминаний мин-ва/вед-ва в СМИ</t>
  </si>
  <si>
    <t>3.Процент исполнения бюджета без нарушений</t>
  </si>
  <si>
    <t xml:space="preserve">4.Доля сотрудников служб обеспечения от общей численности сотрудников </t>
  </si>
  <si>
    <t>По данным СМИ, собственная информация  НСК</t>
  </si>
  <si>
    <t>Акт Счетной палаты, собственная информация Нацстата.</t>
  </si>
  <si>
    <t>1.Отношение расходов на заработную плату по Программе 001 к сумме расходов на заработную плату по всем программам</t>
  </si>
  <si>
    <t>Программный бюджет ведомства</t>
  </si>
  <si>
    <t>380. Обеспечение качественного и достоверного статистического учета
Цель: высокий уровень доступности и  достоверности предоставляемой статистической и аналитической информации</t>
  </si>
  <si>
    <t>Осуществление сбора статистической информации с хозяйствующих субъектов районными и городскими  отделами.  Подготовка и проведение сельхозпереписи  и других переписей на территории Кыргызской Республики.Своевременная обработка и подготовка и стат. информации   за счет обеспечения высокого уровня информатизации.  Распространение статистической информации всем  пользователям.</t>
  </si>
  <si>
    <t>01.Количество собираемой информации (хозяйствующих субъектов в республике)</t>
  </si>
  <si>
    <t>04.Количество публикаций</t>
  </si>
  <si>
    <t>публикаций</t>
  </si>
  <si>
    <t xml:space="preserve">Выполнение Программы статистических работ  и собственная информация НСК </t>
  </si>
  <si>
    <t>Статистический учет и анализ развития  отраслей экономики. Расчет ВВП  республики.  Учет и анализ респодентов  потребительского рынка. Расчет потребительской корзины. Учет и анализ респодентов сельского хозяйства.  Учет занятых в экономике. Учет и анализ респодентов промышленности.  Учет и анализ респодентов строительства.  Учет и анализ респодентов по  экономическому  развитию. Учет и анализ респодентов социального развития. Учет и анализ  окружающей среды и ИКТ.</t>
  </si>
  <si>
    <t>01.Количество классификаторов технико-экономической и социально информации</t>
  </si>
  <si>
    <t>02.Количество респодентов по потребительскому рынку</t>
  </si>
  <si>
    <t>03.Количество респондентов - домашних хозяйств</t>
  </si>
  <si>
    <t>04.Количество респондентов по сельскому хозяйству</t>
  </si>
  <si>
    <t>05.Количество респондентов по труду и занятости</t>
  </si>
  <si>
    <t>06.Количество респондентов по промышленности</t>
  </si>
  <si>
    <t>07.Количество респондентов по строительству и инвестициям</t>
  </si>
  <si>
    <t>08.Количество респондентов по внешнеэкономической деятельности</t>
  </si>
  <si>
    <t>09.Количество респондентов по экономическому развитию</t>
  </si>
  <si>
    <t>10.Количество респондентов по социальному развитию</t>
  </si>
  <si>
    <t>11.Количество респондентов по окружающей среде и информационно-коммуникационным технологиям</t>
  </si>
  <si>
    <t xml:space="preserve">Собственная информация НСК </t>
  </si>
  <si>
    <t>382. Разработка, совершенствование и внедрение научно-обоснованной методологии в области статистики
Цель: высокий уровень качества статистической информации</t>
  </si>
  <si>
    <t>Совершенствование методики сбора, обработки и анализа статистической информации. Повышение квалификации работников статистических органов</t>
  </si>
  <si>
    <t>01.Доля новых методик, внедренных в повседневную работу стат.органов от общего количества разработанных методик и предложений</t>
  </si>
  <si>
    <t>02.Количество обучающих мероприятий</t>
  </si>
  <si>
    <t>собственная информация  НСК</t>
  </si>
  <si>
    <t>02.Доля работников стат. органов, повысивших квалификацию от потребности</t>
  </si>
  <si>
    <t>01. Совершенствование методики сбора, обработки и анализа статистической информации; 02. Повышение квалификации работников  статистических органов.</t>
  </si>
  <si>
    <t xml:space="preserve">Министерство/ведомство  Национальный статистический комитет </t>
  </si>
  <si>
    <t xml:space="preserve">Услуги связи </t>
  </si>
  <si>
    <t xml:space="preserve">Сбор первичной статистической информации </t>
  </si>
  <si>
    <t>Подготовка и проведение статистических переписей</t>
  </si>
  <si>
    <t>Повышение качества и своевременности  подготовки статистической информации  за счет обеспечения  высокого уровня  информатизации ее представления  и обработки</t>
  </si>
  <si>
    <t xml:space="preserve">Распространение статистической информации </t>
  </si>
  <si>
    <t>Статистический учет и анализ развития отраслей экономики</t>
  </si>
  <si>
    <t xml:space="preserve">Статистика труда и занятости </t>
  </si>
  <si>
    <t xml:space="preserve">Статистика промышленности </t>
  </si>
  <si>
    <t xml:space="preserve">Статистика строительства и инвестиций </t>
  </si>
  <si>
    <t xml:space="preserve">Статистика внешнеэкономической деятельности </t>
  </si>
  <si>
    <t xml:space="preserve">Статистика  социального развития </t>
  </si>
  <si>
    <t>Статистика окружающей среды и ИКТ</t>
  </si>
  <si>
    <t>Разработка, совершенствование и внедрение нучно- обоснованной методологии в области статистики</t>
  </si>
  <si>
    <t>Повышение квалификации  работников статистических органов</t>
  </si>
  <si>
    <t>Ресурсно- методический центр</t>
  </si>
  <si>
    <t>ИТОГО</t>
  </si>
  <si>
    <t xml:space="preserve">Обеспечение качественного и достоверного статистического учета
</t>
  </si>
  <si>
    <t xml:space="preserve">Итого </t>
  </si>
  <si>
    <t>Услуги связи</t>
  </si>
  <si>
    <t xml:space="preserve">Код статьи </t>
  </si>
  <si>
    <t xml:space="preserve">Расходы, на текущий ремонт имущества
</t>
  </si>
  <si>
    <t>Приобретение предметов и материалов для текущих хоз. целей</t>
  </si>
  <si>
    <t>Приобретение угля и дров</t>
  </si>
  <si>
    <t>Приобретение  услуг охраны</t>
  </si>
  <si>
    <t>Предоставление услуг  на платной основе</t>
  </si>
  <si>
    <t xml:space="preserve"> Национальный статистический комитет Кыргызской Республики</t>
  </si>
  <si>
    <t>Доля работников стат.органов, повысивших квалификацию от потребности</t>
  </si>
  <si>
    <t>381. Статистический учет и анализ развития отраслей экономики
Цель: высокий уровень информированности субъектов управления для принятия обоснованных управленческих решений</t>
  </si>
  <si>
    <t xml:space="preserve">Национальный статистический комитет Кыргызской Республики </t>
  </si>
  <si>
    <t>Руководство  НСК и ГВЦ</t>
  </si>
  <si>
    <t>Управление бухучета  фин.  НСК и ГВЦ</t>
  </si>
  <si>
    <t>Отдел  междунар. сотруд.</t>
  </si>
  <si>
    <t>Отдел сводных работ, отдел полиграфических работ ГВЦ</t>
  </si>
  <si>
    <t>Управление статистики домашних хозяйств;
Отдел (ПДС) домашних хозяйств ГВЦ</t>
  </si>
  <si>
    <t>Количество обрабатываемой информации</t>
  </si>
  <si>
    <t>Отдел системного и технического обслуживания ГВЦ;
Отдел развития  IT  инфраструктуры и  информационной безопасности ГВЦ;
Отдел программирования  статистических  работ ГВЦ;
Отдел внедрения новых систем программирования ГВЦ;
Отдел работы  с пользователями и</t>
  </si>
  <si>
    <t xml:space="preserve">Отдел организации статистики и взаимодействия с терр. органами статистики;
ТОП, МОП (кроме МОП РМЦ)
</t>
  </si>
  <si>
    <t>Отдел техн. и хоз .обесп ГВЦ</t>
  </si>
  <si>
    <t xml:space="preserve">Управление статистики потребительского рынка  НСК </t>
  </si>
  <si>
    <t>Отдел ПДС  дом.хоз. ГВЦ;</t>
  </si>
  <si>
    <t>отдел ПДС  с/х ГВЦ</t>
  </si>
  <si>
    <t xml:space="preserve">Отдел статистики труда и занятости НСК 
</t>
  </si>
  <si>
    <t>Отдел ПДС промышленности  ГВЦ</t>
  </si>
  <si>
    <t xml:space="preserve">Отдел статистики промышленности НСК 
</t>
  </si>
  <si>
    <t xml:space="preserve">Отдел статистики внешнеэкон. деятельности НСК;
</t>
  </si>
  <si>
    <t xml:space="preserve"> Отдел ПД демог. статистики ГВЦ</t>
  </si>
  <si>
    <t>отдел подготовки переписи</t>
  </si>
  <si>
    <t>0.1</t>
  </si>
  <si>
    <t>01.</t>
  </si>
  <si>
    <t>02.</t>
  </si>
  <si>
    <t>03.</t>
  </si>
  <si>
    <t>04.</t>
  </si>
  <si>
    <t>05.</t>
  </si>
  <si>
    <t>Общая координация на регион уровне 07.</t>
  </si>
  <si>
    <t>380.1</t>
  </si>
  <si>
    <t>отдел  статистических переписей</t>
  </si>
  <si>
    <t>Итого по 06</t>
  </si>
  <si>
    <t xml:space="preserve">Итого01-05 </t>
  </si>
  <si>
    <t>Приобретение продуктов питания (молоко)</t>
  </si>
  <si>
    <t xml:space="preserve">Отдел статистики предприятий и финансов ;
Отдел статистики цен;
Отдел ПДС цен, торговли и услуг ГВЦ;
</t>
  </si>
  <si>
    <t>Планирование, управление и администрирование                                                                                                                              
Цели программы: Координирующее и организационное воздействие на реализацию других пр</t>
  </si>
  <si>
    <t>001. Планирование, управление и администрирование                                                                                                                              
Цели программы: Координирующее и организационное воздействие на реализацию друг</t>
  </si>
  <si>
    <t>Председатель НСК; Заместители председателя; их секретари и помощники;
Руководство ГВЦ; Управление бухучета и финобеспечения НСК;  Отдел  бухучета и финобеспечения  ГВЦ; Управление чел. ресурсами НСК;Правовая поддержка;  Поддержание внешних связей и связей</t>
  </si>
  <si>
    <t>Сбор, обработка и анализ статистической информации по базовым статистическим  показателям в разрезе отраслей.</t>
  </si>
  <si>
    <t xml:space="preserve">Управление СНС
</t>
  </si>
  <si>
    <t>Управление стат потреб рынка</t>
  </si>
  <si>
    <t>Отдел стат переписей</t>
  </si>
  <si>
    <t xml:space="preserve">Управление  статистики с/хозяйства;
</t>
  </si>
  <si>
    <t xml:space="preserve">Отдел стат стр-ва и инвестиций;
</t>
  </si>
  <si>
    <t xml:space="preserve">Отдел стат внешнеэкон  деят- сти;
</t>
  </si>
  <si>
    <t xml:space="preserve">Отдел стат предприятий и финансов;
</t>
  </si>
  <si>
    <t>Отдел стат  окруж. среды и инфор-комму-х технологий</t>
  </si>
  <si>
    <t xml:space="preserve">отдел орг-ции стат и взаимодействия с терр органами гос.стат НСК 
</t>
  </si>
  <si>
    <t>Отдел маркетинга и работы с  пользователями  ГВЦ;</t>
  </si>
  <si>
    <t>Отдел ведения и развития базы данных</t>
  </si>
  <si>
    <t>Отдел формирования статистического инструментария  и закупок</t>
  </si>
  <si>
    <t>Отдел ПДС  финансов и   нац- х счетов ГВЦ;</t>
  </si>
  <si>
    <t>Отдел ПДС труда</t>
  </si>
  <si>
    <t>Отдел (ПДС) домашних хозяйств ГВЦ</t>
  </si>
  <si>
    <t>уголь</t>
  </si>
  <si>
    <t>коммун</t>
  </si>
  <si>
    <t>Отдел админ сетей систем. и технич.обслуж. гвц; Отдел формир  стат. инстр. Отдел программ стат работ.  Отдел ведения базы данных; отдел маркетинга.  ГВЦ. Менеджеры ГВЦ.</t>
  </si>
  <si>
    <t>Отдел ПДС  финан,   и нац счетов ГВЦ;</t>
  </si>
  <si>
    <t xml:space="preserve">Управление статистики сель. хозяйства НСК
</t>
  </si>
  <si>
    <t>Отдел ПДС труда ГВЦ</t>
  </si>
  <si>
    <t xml:space="preserve">Отдел статистики предприятий и финансов НСК
</t>
  </si>
  <si>
    <t>уполномоченный  по делам корр</t>
  </si>
  <si>
    <t>Отдел по управлению чел рес ГВЦ</t>
  </si>
  <si>
    <t>РАЗДЕЛ 380</t>
  </si>
  <si>
    <t xml:space="preserve"> раздел 382</t>
  </si>
  <si>
    <t>Итого по  строке 382</t>
  </si>
  <si>
    <t>Итого по 1 разделу</t>
  </si>
  <si>
    <t>раздел 1</t>
  </si>
  <si>
    <t xml:space="preserve">Отдел организ. статистики и взаим. с терр. органами статистики;
Отдел по управлению чел ресурсами ГВЦ;
Отдел  техн. и хоз. обеспечения ГВЦ; 
ТОП, МОП 
Персонал пансионата "Белек";
</t>
  </si>
  <si>
    <t>Областные управления  госстатистики</t>
  </si>
  <si>
    <t>раздел 380</t>
  </si>
  <si>
    <t xml:space="preserve">Районные отделы  госстатистики </t>
  </si>
  <si>
    <t>Отдел переписи  и подготовка к переписи</t>
  </si>
  <si>
    <t>Коммунальные услуги</t>
  </si>
  <si>
    <t>Отдел  администрирования сетей  систем и техн. Обслуживания,   отдел формирования  стат.   инструментария, отделы программирования стат. работ, отдел ведения базы данных; отдел маркетинга ГВЦ, , Менеджеры.</t>
  </si>
  <si>
    <t xml:space="preserve">Отдел статистики труда и занятости НСК и отдел ПДС труда ГВЦ
</t>
  </si>
  <si>
    <t>Анализ стат. информации по ВПП; свод стат. данных по торговле и услугам ;стат. данные по выборке домашних хозяйств; свод  стат. данных по   сельскому хозяйству; свод стат. данных по  труду и занятости;  свод стат. данных по промышленности КР; свод статданных по   строительству и инвестициям;  свод статданных по внешней торговле; свод стат. данных по финансам, ценам; свод статданных по  социальному  развитию; свод статданных  по  окружающей среде и информационно- коммуникационным технологиям.</t>
  </si>
  <si>
    <t>01.Управление СНС; Отдел ПДС  финансов,  труда и национальных счетов ГВЦ; Отдел классификаций и ведения регистров ГВЦ;  02. Управление стат. потребительского рынка ; 03. Управление статистики домашних хозяйств, Отдел ПДС домашних хозяйств ГВЦ; 04.Отделы статистики с/х; Отдел ПДС сельского хоз-ва ГВЦ; 05. Отдел статистики труда и занятости; Отдел ПДС труда ГВЦ;  06.Отдел статистики промышленности; Отдел ПДС промышленности ГВЦ; 07.Отдел статистики строительства и инвестиций; Отдел ПДС инвестиций и строительства ГВЦ; 08 Отдел статистики внешнеэкономической деятельности; Отдел ПДС внешней торговли и ТЭБ ГВЦ;  09.Отдел статистики предприятий и финансов; Отдел статистики цен; Отдел ПДС цен, торговли и услуг ГВЦ;  10.Отдел социальной статистики; Отдел демографической статистики; Отдел ПД социальной и экологической статистики ГВЦ, Отдел ПД демографической статистики ГВЦ; 11.Отдел статистики окружающей среды и информационно- коммуникационных технологий.</t>
  </si>
  <si>
    <t>Последний новый циркуляр</t>
  </si>
  <si>
    <t>Расчет НСК на 2018 год</t>
  </si>
  <si>
    <t xml:space="preserve">отдел  стат дом  хоз-в;
</t>
  </si>
  <si>
    <t>мес фот</t>
  </si>
  <si>
    <t>Расчет ГВЦ  на 2018 год</t>
  </si>
  <si>
    <t>Отдел  бухучета и  фин  ГВЦ</t>
  </si>
  <si>
    <t>коммун услуги</t>
  </si>
  <si>
    <t>тел. связь</t>
  </si>
  <si>
    <t xml:space="preserve">Отдел ПДС внешнеэкономической деятельности </t>
  </si>
  <si>
    <t>Отдел администр. обеспечения ГВЦ;
Отдел  технич. и хоз. обеспечения ГВЦ; 
ТОП, МОП (кроме МОП РМЦ)
Персонал пансионата "Белек";
Трансферты (40%)</t>
  </si>
  <si>
    <t xml:space="preserve">Отдел  техн. и хозяй обеспечения ГВЦ; 
</t>
  </si>
  <si>
    <t xml:space="preserve">Отдел  по управлению чел.  ресурсами ГВЦ;
</t>
  </si>
  <si>
    <t xml:space="preserve">Отдел администрирования сетей,  системного и техн.  обслуживания ГВЦ;
</t>
  </si>
  <si>
    <t xml:space="preserve">Отдел  статистики домашних хозяйств НСК 
</t>
  </si>
  <si>
    <t>сх</t>
  </si>
  <si>
    <t xml:space="preserve">торг </t>
  </si>
  <si>
    <t>снс</t>
  </si>
  <si>
    <t>внеш</t>
  </si>
  <si>
    <t>торг</t>
  </si>
  <si>
    <t>рель</t>
  </si>
  <si>
    <t>Структура бюджетных программ и мер по Национальному статистическому комитету на 2018 - 2020 гг.</t>
  </si>
  <si>
    <t xml:space="preserve">Уполномоченный по вопросам предупреждения коррупции </t>
  </si>
  <si>
    <t>Стоимость бюджетных программ и мер в разрезе основных статей экономической классификации (бюджетные средства) на 2018 г.</t>
  </si>
  <si>
    <t>Уполномоченный  по вопросам предупреждения коррупции</t>
  </si>
  <si>
    <t xml:space="preserve">Отдел статистики труда и занятости; Отдел ПДС труда ГВЦ
</t>
  </si>
  <si>
    <t>Стоимость бюджетных программ и мер в разрезе основных статей экономической классификации (специальные средства) на 2018 г.</t>
  </si>
  <si>
    <t xml:space="preserve">охрана </t>
  </si>
  <si>
    <t>02.Количество собираемой информации (субъектов переписи)</t>
  </si>
  <si>
    <t>Количество собираемой информации (субъектов переписи)</t>
  </si>
  <si>
    <t>1. Закон Кыргызской Республики "О государственной статистике" от 26.03.2007 № 40; 2.  Указ Президента Кыргызской Республики от 11.07.2007 г. № 335 "Положение о Национальном статистическом комитете Кыргызской Республики". 3. УКАЗ Президента Кыргызской Республики  от 31. 01.2017  года УП N 17  Об утверждении Реестра государственных и муниципальных  должностей Кыргызской Республики"
4. Постановление ПКР от 25.03.2009 г. № 191 " "О порядке взаимодействия органов государственной статистики с государственными органами". 4. "Программа совершенствования  и развития государственной  статистики на  2015-2019 годы" ППКР от 24.03.15 № 144;  5.Программа статистических работ на 2017год. 6. Постановление ПКР от 01.03.2017 г. № 131 "Об оценке деятельности и условиях оплаты труда государственных гражданских служащих и муниципальных служащих Кыргызской Республики". 7. ППКР от 23.01.2008 № 22  8. ППКР от 06.04.2015 № 197 "Об условиях оплаты труда работников, не относящихся к категории государственных служащих и занятых в государственных учреждениях, включая учреждения, подведомственные государственным органам исполнительной власти"</t>
  </si>
  <si>
    <t>Сбор и обработка статистических форм отчетности районными отделами статистики  согласно Программы статработ на 2018 год. Подготовка к проведению  переписи  на территории  КР.  Подготовка сводной стат. информации по Кыргызской Республике.</t>
  </si>
  <si>
    <t>Районные отделы статистики, Отдел статистистических переписей. Отдел сводных работ. НСК;Отдел  формирования стат. инструментария ГВЦ, отдел  программирования стат. работ  ГВЦ, отдел полиграфических работ ГВЦ, отдел администрирования сетей системного  и технического обслуживания ГВЦ;  отдел ведения базы данных ГВЦ.</t>
  </si>
  <si>
    <t>01.Сбор первичной статистической информации.02. Подготовка и проведение государственных статистических переписей.  03.Повышение качества  и своевременности  подготовки статистической информации за счет обеспечения высокого уровня информатизации ее представления органам госуправления.</t>
  </si>
  <si>
    <t>едю</t>
  </si>
  <si>
    <t>Приложение 8-2</t>
  </si>
  <si>
    <t>Приложение 8-1</t>
  </si>
  <si>
    <t>Приложение 3</t>
  </si>
  <si>
    <t>Приложение3</t>
  </si>
  <si>
    <t>Приложение4</t>
  </si>
  <si>
    <r>
      <t xml:space="preserve">Обеспечение качественного и достоверного статистического учета
</t>
    </r>
    <r>
      <rPr>
        <i/>
        <sz val="10"/>
        <color indexed="8"/>
        <rFont val="Arial"/>
        <family val="2"/>
      </rPr>
      <t>Цель: высокий уровень доступности и  достоверности предоставляемой статистической и аналитической информации</t>
    </r>
  </si>
  <si>
    <r>
      <rPr>
        <b/>
        <sz val="10"/>
        <color indexed="8"/>
        <rFont val="Arial"/>
        <family val="2"/>
      </rPr>
      <t>Разработка, совершенствование и внедрение научно-обоснованной методологии в области статистики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Цель: высокий уровень качества статистической информации</t>
    </r>
  </si>
  <si>
    <t>Количество  мероприятий</t>
  </si>
  <si>
    <t>Количество полож-х упоминаний мин-ва/вед-ва в СМИ</t>
  </si>
  <si>
    <t>Количество собираемой информации (хозяйствующих субъектов )</t>
  </si>
  <si>
    <r>
      <t xml:space="preserve">Статистический учет и анализ развития отраслей экономики
</t>
    </r>
    <r>
      <rPr>
        <i/>
        <sz val="10"/>
        <color indexed="8"/>
        <rFont val="Arial"/>
        <family val="2"/>
      </rPr>
      <t>Цель: высокий уровень информированности субъектов управления для принятия обоснованных управленческих решений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</si>
</sst>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"/>
    <numFmt numFmtId="181" formatCode="###,000__;\-###,000__"/>
    <numFmt numFmtId="182" formatCode="##,#00__;\-##,#00__"/>
    <numFmt numFmtId="183" formatCode="0.0"/>
    <numFmt numFmtId="184" formatCode="###,000;[Red]\-###,000"/>
    <numFmt numFmtId="185" formatCode="#,##0.0_ ;[Red]\-#,##0.0\ "/>
    <numFmt numFmtId="186" formatCode="#,##0.00\ &quot;Din.&quot;"/>
    <numFmt numFmtId="187" formatCode="#,##0_ ;[Red]\-#,##0\ "/>
    <numFmt numFmtId="188" formatCode="0.0_ ;[Red]\-0.0\ 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[$-81A]d\.\ mmmm\ yyyy"/>
    <numFmt numFmtId="193" formatCode="0.000"/>
    <numFmt numFmtId="194" formatCode="#,##0.0&quot;р.&quot;"/>
    <numFmt numFmtId="195" formatCode="0.0000"/>
    <numFmt numFmtId="196" formatCode="0.0000000"/>
    <numFmt numFmtId="197" formatCode="0.000000"/>
    <numFmt numFmtId="198" formatCode="0.00000"/>
    <numFmt numFmtId="199" formatCode="###,000__;[Red]\-###,000__"/>
  </numFmts>
  <fonts count="110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4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6"/>
      <name val="Arial Cyr"/>
      <family val="2"/>
    </font>
    <font>
      <sz val="6"/>
      <name val="Arial"/>
      <family val="2"/>
    </font>
    <font>
      <sz val="6"/>
      <name val="Arial Cyr"/>
      <family val="0"/>
    </font>
    <font>
      <sz val="10"/>
      <name val="Times New Roman"/>
      <family val="1"/>
    </font>
    <font>
      <sz val="6"/>
      <name val="Times New Roman"/>
      <family val="1"/>
    </font>
    <font>
      <b/>
      <sz val="11"/>
      <color indexed="10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i/>
      <sz val="8"/>
      <name val="Arial"/>
      <family val="2"/>
    </font>
    <font>
      <sz val="8"/>
      <name val="Arial Cyr"/>
      <family val="0"/>
    </font>
    <font>
      <b/>
      <sz val="8"/>
      <color indexed="10"/>
      <name val="Arial Cyr"/>
      <family val="0"/>
    </font>
    <font>
      <b/>
      <i/>
      <sz val="8"/>
      <name val="Arial"/>
      <family val="2"/>
    </font>
    <font>
      <b/>
      <sz val="10"/>
      <color indexed="10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 Cyr"/>
      <family val="0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1" applyNumberFormat="0" applyAlignment="0" applyProtection="0"/>
    <xf numFmtId="0" fontId="88" fillId="26" borderId="2" applyNumberFormat="0" applyAlignment="0" applyProtection="0"/>
    <xf numFmtId="0" fontId="89" fillId="26" borderId="1" applyNumberFormat="0" applyAlignment="0" applyProtection="0"/>
    <xf numFmtId="0" fontId="36" fillId="0" borderId="0" applyNumberFormat="0" applyFill="0" applyBorder="0" applyAlignment="0" applyProtection="0"/>
    <xf numFmtId="17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7" borderId="7" applyNumberFormat="0" applyAlignment="0" applyProtection="0"/>
    <xf numFmtId="0" fontId="95" fillId="0" borderId="0" applyNumberFormat="0" applyFill="0" applyBorder="0" applyAlignment="0" applyProtection="0"/>
    <xf numFmtId="0" fontId="96" fillId="28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37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0" applyNumberFormat="0" applyFill="0" applyBorder="0" applyAlignment="0" applyProtection="0"/>
    <xf numFmtId="0" fontId="10" fillId="30" borderId="8" applyNumberFormat="0" applyFont="0" applyAlignment="0" applyProtection="0"/>
    <xf numFmtId="9" fontId="1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1" fillId="31" borderId="0" applyNumberFormat="0" applyBorder="0" applyAlignment="0" applyProtection="0"/>
  </cellStyleXfs>
  <cellXfs count="821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right" vertical="center"/>
    </xf>
    <xf numFmtId="180" fontId="6" fillId="0" borderId="14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0" fontId="7" fillId="0" borderId="19" xfId="0" applyNumberFormat="1" applyFont="1" applyBorder="1" applyAlignment="1">
      <alignment horizontal="right" vertical="center"/>
    </xf>
    <xf numFmtId="180" fontId="7" fillId="0" borderId="20" xfId="0" applyNumberFormat="1" applyFont="1" applyBorder="1" applyAlignment="1">
      <alignment horizontal="right"/>
    </xf>
    <xf numFmtId="180" fontId="7" fillId="0" borderId="21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33" borderId="26" xfId="0" applyFont="1" applyFill="1" applyBorder="1" applyAlignment="1">
      <alignment vertical="center" wrapText="1"/>
    </xf>
    <xf numFmtId="182" fontId="6" fillId="0" borderId="26" xfId="0" applyNumberFormat="1" applyFont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81" fontId="7" fillId="0" borderId="27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/>
    </xf>
    <xf numFmtId="0" fontId="4" fillId="0" borderId="0" xfId="0" applyFont="1" applyAlignment="1">
      <alignment horizontal="left"/>
    </xf>
    <xf numFmtId="0" fontId="6" fillId="33" borderId="26" xfId="0" applyFont="1" applyFill="1" applyBorder="1" applyAlignment="1">
      <alignment horizontal="left" vertical="center" wrapText="1"/>
    </xf>
    <xf numFmtId="0" fontId="12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14" fillId="0" borderId="0" xfId="55" applyFont="1" applyAlignment="1">
      <alignment/>
      <protection/>
    </xf>
    <xf numFmtId="0" fontId="11" fillId="0" borderId="0" xfId="55" applyFont="1">
      <alignment/>
      <protection/>
    </xf>
    <xf numFmtId="0" fontId="16" fillId="0" borderId="0" xfId="55" applyFont="1" applyAlignment="1">
      <alignment horizontal="right"/>
      <protection/>
    </xf>
    <xf numFmtId="0" fontId="17" fillId="0" borderId="0" xfId="55" applyFont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0" fontId="19" fillId="0" borderId="26" xfId="55" applyFont="1" applyBorder="1" applyAlignment="1">
      <alignment horizontal="center" vertical="center" textRotation="90" wrapText="1"/>
      <protection/>
    </xf>
    <xf numFmtId="0" fontId="20" fillId="0" borderId="26" xfId="55" applyFont="1" applyBorder="1" applyAlignment="1">
      <alignment horizontal="center" vertical="center" textRotation="90" wrapText="1"/>
      <protection/>
    </xf>
    <xf numFmtId="0" fontId="7" fillId="33" borderId="26" xfId="55" applyFont="1" applyFill="1" applyBorder="1" applyAlignment="1">
      <alignment vertical="center" wrapText="1"/>
      <protection/>
    </xf>
    <xf numFmtId="0" fontId="11" fillId="4" borderId="0" xfId="55" applyFont="1" applyFill="1">
      <alignment/>
      <protection/>
    </xf>
    <xf numFmtId="180" fontId="21" fillId="0" borderId="26" xfId="55" applyNumberFormat="1" applyFont="1" applyBorder="1" applyAlignment="1">
      <alignment horizontal="right"/>
      <protection/>
    </xf>
    <xf numFmtId="180" fontId="21" fillId="33" borderId="26" xfId="55" applyNumberFormat="1" applyFont="1" applyFill="1" applyBorder="1" applyAlignment="1">
      <alignment horizontal="right"/>
      <protection/>
    </xf>
    <xf numFmtId="0" fontId="11" fillId="0" borderId="26" xfId="55" applyFont="1" applyBorder="1">
      <alignment/>
      <protection/>
    </xf>
    <xf numFmtId="180" fontId="11" fillId="0" borderId="0" xfId="55" applyNumberFormat="1" applyFont="1">
      <alignment/>
      <protection/>
    </xf>
    <xf numFmtId="0" fontId="11" fillId="0" borderId="0" xfId="55" applyFont="1" applyFill="1">
      <alignment/>
      <protection/>
    </xf>
    <xf numFmtId="0" fontId="18" fillId="0" borderId="0" xfId="55" applyFont="1">
      <alignment/>
      <protection/>
    </xf>
    <xf numFmtId="0" fontId="3" fillId="0" borderId="0" xfId="0" applyFont="1" applyAlignment="1">
      <alignment/>
    </xf>
    <xf numFmtId="0" fontId="22" fillId="0" borderId="0" xfId="55" applyFont="1" applyAlignment="1">
      <alignment horizontal="right"/>
      <protection/>
    </xf>
    <xf numFmtId="0" fontId="0" fillId="0" borderId="26" xfId="0" applyBorder="1" applyAlignment="1">
      <alignment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/>
    </xf>
    <xf numFmtId="18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 vertical="justify"/>
    </xf>
    <xf numFmtId="0" fontId="0" fillId="0" borderId="26" xfId="0" applyBorder="1" applyAlignment="1">
      <alignment vertical="justify"/>
    </xf>
    <xf numFmtId="184" fontId="6" fillId="33" borderId="26" xfId="0" applyNumberFormat="1" applyFont="1" applyFill="1" applyBorder="1" applyAlignment="1">
      <alignment vertical="justify"/>
    </xf>
    <xf numFmtId="183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vertical="justify"/>
    </xf>
    <xf numFmtId="0" fontId="24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vertical="justify"/>
    </xf>
    <xf numFmtId="0" fontId="22" fillId="0" borderId="0" xfId="0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6" fillId="0" borderId="26" xfId="0" applyFont="1" applyBorder="1" applyAlignment="1">
      <alignment vertical="justify"/>
    </xf>
    <xf numFmtId="0" fontId="3" fillId="0" borderId="26" xfId="0" applyFont="1" applyBorder="1" applyAlignment="1">
      <alignment/>
    </xf>
    <xf numFmtId="0" fontId="0" fillId="0" borderId="26" xfId="0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7" fillId="33" borderId="26" xfId="0" applyFont="1" applyFill="1" applyBorder="1" applyAlignment="1">
      <alignment vertical="justify"/>
    </xf>
    <xf numFmtId="0" fontId="9" fillId="0" borderId="26" xfId="0" applyFont="1" applyBorder="1" applyAlignment="1">
      <alignment vertical="justify"/>
    </xf>
    <xf numFmtId="0" fontId="6" fillId="0" borderId="0" xfId="0" applyFont="1" applyAlignment="1">
      <alignment vertical="justify"/>
    </xf>
    <xf numFmtId="0" fontId="7" fillId="0" borderId="0" xfId="0" applyFont="1" applyAlignment="1">
      <alignment vertical="justify"/>
    </xf>
    <xf numFmtId="2" fontId="7" fillId="0" borderId="0" xfId="0" applyNumberFormat="1" applyFont="1" applyAlignment="1">
      <alignment horizontal="center" vertical="center"/>
    </xf>
    <xf numFmtId="0" fontId="27" fillId="0" borderId="26" xfId="0" applyFont="1" applyBorder="1" applyAlignment="1">
      <alignment vertical="justify"/>
    </xf>
    <xf numFmtId="0" fontId="26" fillId="0" borderId="26" xfId="0" applyFont="1" applyBorder="1" applyAlignment="1">
      <alignment vertical="justify"/>
    </xf>
    <xf numFmtId="184" fontId="26" fillId="33" borderId="26" xfId="0" applyNumberFormat="1" applyFont="1" applyFill="1" applyBorder="1" applyAlignment="1">
      <alignment vertical="justify"/>
    </xf>
    <xf numFmtId="183" fontId="3" fillId="0" borderId="0" xfId="0" applyNumberFormat="1" applyFont="1" applyAlignment="1">
      <alignment horizontal="center" vertical="center"/>
    </xf>
    <xf numFmtId="0" fontId="6" fillId="34" borderId="26" xfId="0" applyFont="1" applyFill="1" applyBorder="1" applyAlignment="1">
      <alignment vertical="justify"/>
    </xf>
    <xf numFmtId="0" fontId="0" fillId="34" borderId="26" xfId="0" applyFill="1" applyBorder="1" applyAlignment="1">
      <alignment/>
    </xf>
    <xf numFmtId="187" fontId="7" fillId="34" borderId="26" xfId="0" applyNumberFormat="1" applyFont="1" applyFill="1" applyBorder="1" applyAlignment="1">
      <alignment vertical="justify"/>
    </xf>
    <xf numFmtId="184" fontId="0" fillId="34" borderId="26" xfId="0" applyNumberFormat="1" applyFill="1" applyBorder="1" applyAlignment="1">
      <alignment/>
    </xf>
    <xf numFmtId="0" fontId="6" fillId="0" borderId="0" xfId="0" applyFont="1" applyBorder="1" applyAlignment="1">
      <alignment vertical="justify"/>
    </xf>
    <xf numFmtId="183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2" fillId="0" borderId="0" xfId="0" applyFont="1" applyAlignment="1">
      <alignment/>
    </xf>
    <xf numFmtId="0" fontId="6" fillId="33" borderId="29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81" fontId="3" fillId="0" borderId="26" xfId="0" applyNumberFormat="1" applyFont="1" applyBorder="1" applyAlignment="1">
      <alignment horizontal="center" vertical="center"/>
    </xf>
    <xf numFmtId="0" fontId="15" fillId="0" borderId="32" xfId="55" applyFont="1" applyBorder="1" applyAlignment="1">
      <alignment horizontal="center"/>
      <protection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 vertical="justify"/>
    </xf>
    <xf numFmtId="2" fontId="3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83" fontId="28" fillId="0" borderId="0" xfId="63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55" applyFont="1" applyAlignment="1">
      <alignment horizontal="right"/>
      <protection/>
    </xf>
    <xf numFmtId="0" fontId="32" fillId="0" borderId="26" xfId="55" applyFont="1" applyBorder="1" applyAlignment="1">
      <alignment horizontal="center" wrapText="1"/>
      <protection/>
    </xf>
    <xf numFmtId="180" fontId="33" fillId="0" borderId="26" xfId="55" applyNumberFormat="1" applyFont="1" applyBorder="1" applyAlignment="1">
      <alignment horizontal="right"/>
      <protection/>
    </xf>
    <xf numFmtId="0" fontId="32" fillId="0" borderId="26" xfId="55" applyFont="1" applyBorder="1">
      <alignment/>
      <protection/>
    </xf>
    <xf numFmtId="182" fontId="32" fillId="0" borderId="26" xfId="55" applyNumberFormat="1" applyFont="1" applyBorder="1">
      <alignment/>
      <protection/>
    </xf>
    <xf numFmtId="180" fontId="34" fillId="4" borderId="26" xfId="55" applyNumberFormat="1" applyFont="1" applyFill="1" applyBorder="1" applyAlignment="1">
      <alignment horizontal="right"/>
      <protection/>
    </xf>
    <xf numFmtId="0" fontId="32" fillId="0" borderId="26" xfId="55" applyFont="1" applyBorder="1" applyAlignment="1">
      <alignment vertical="center"/>
      <protection/>
    </xf>
    <xf numFmtId="182" fontId="32" fillId="0" borderId="26" xfId="55" applyNumberFormat="1" applyFont="1" applyBorder="1" applyAlignment="1">
      <alignment vertical="center"/>
      <protection/>
    </xf>
    <xf numFmtId="0" fontId="32" fillId="4" borderId="26" xfId="55" applyFont="1" applyFill="1" applyBorder="1" applyAlignment="1">
      <alignment vertical="center"/>
      <protection/>
    </xf>
    <xf numFmtId="180" fontId="34" fillId="4" borderId="26" xfId="55" applyNumberFormat="1" applyFont="1" applyFill="1" applyBorder="1" applyAlignment="1">
      <alignment horizontal="right"/>
      <protection/>
    </xf>
    <xf numFmtId="181" fontId="7" fillId="0" borderId="26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83" fontId="9" fillId="0" borderId="26" xfId="0" applyNumberFormat="1" applyFont="1" applyBorder="1" applyAlignment="1">
      <alignment vertical="top"/>
    </xf>
    <xf numFmtId="183" fontId="6" fillId="0" borderId="26" xfId="0" applyNumberFormat="1" applyFont="1" applyBorder="1" applyAlignment="1">
      <alignment vertical="top"/>
    </xf>
    <xf numFmtId="183" fontId="6" fillId="34" borderId="26" xfId="0" applyNumberFormat="1" applyFont="1" applyFill="1" applyBorder="1" applyAlignment="1">
      <alignment vertical="top"/>
    </xf>
    <xf numFmtId="2" fontId="6" fillId="0" borderId="26" xfId="0" applyNumberFormat="1" applyFont="1" applyBorder="1" applyAlignment="1">
      <alignment vertical="top"/>
    </xf>
    <xf numFmtId="0" fontId="6" fillId="0" borderId="26" xfId="0" applyFont="1" applyBorder="1" applyAlignment="1">
      <alignment vertical="top"/>
    </xf>
    <xf numFmtId="183" fontId="27" fillId="0" borderId="26" xfId="0" applyNumberFormat="1" applyFont="1" applyBorder="1" applyAlignment="1">
      <alignment vertical="top"/>
    </xf>
    <xf numFmtId="2" fontId="27" fillId="0" borderId="26" xfId="0" applyNumberFormat="1" applyFont="1" applyBorder="1" applyAlignment="1">
      <alignment vertical="top"/>
    </xf>
    <xf numFmtId="1" fontId="6" fillId="34" borderId="26" xfId="0" applyNumberFormat="1" applyFont="1" applyFill="1" applyBorder="1" applyAlignment="1">
      <alignment vertical="top"/>
    </xf>
    <xf numFmtId="1" fontId="6" fillId="0" borderId="26" xfId="0" applyNumberFormat="1" applyFont="1" applyBorder="1" applyAlignment="1">
      <alignment vertical="top"/>
    </xf>
    <xf numFmtId="183" fontId="7" fillId="0" borderId="0" xfId="0" applyNumberFormat="1" applyFont="1" applyAlignment="1">
      <alignment vertical="top"/>
    </xf>
    <xf numFmtId="0" fontId="9" fillId="0" borderId="26" xfId="0" applyFont="1" applyBorder="1" applyAlignment="1">
      <alignment vertical="top"/>
    </xf>
    <xf numFmtId="9" fontId="6" fillId="0" borderId="26" xfId="0" applyNumberFormat="1" applyFont="1" applyBorder="1" applyAlignment="1">
      <alignment vertical="top"/>
    </xf>
    <xf numFmtId="0" fontId="27" fillId="0" borderId="26" xfId="0" applyNumberFormat="1" applyFont="1" applyBorder="1" applyAlignment="1">
      <alignment vertical="top"/>
    </xf>
    <xf numFmtId="1" fontId="7" fillId="0" borderId="0" xfId="0" applyNumberFormat="1" applyFont="1" applyAlignment="1">
      <alignment vertical="top"/>
    </xf>
    <xf numFmtId="183" fontId="6" fillId="10" borderId="26" xfId="0" applyNumberFormat="1" applyFont="1" applyFill="1" applyBorder="1" applyAlignment="1">
      <alignment vertical="top"/>
    </xf>
    <xf numFmtId="180" fontId="11" fillId="33" borderId="26" xfId="55" applyNumberFormat="1" applyFont="1" applyFill="1" applyBorder="1" applyAlignment="1">
      <alignment vertical="top"/>
      <protection/>
    </xf>
    <xf numFmtId="183" fontId="11" fillId="0" borderId="26" xfId="55" applyNumberFormat="1" applyFont="1" applyBorder="1" applyAlignment="1">
      <alignment vertical="top"/>
      <protection/>
    </xf>
    <xf numFmtId="180" fontId="18" fillId="4" borderId="26" xfId="55" applyNumberFormat="1" applyFont="1" applyFill="1" applyBorder="1" applyAlignment="1">
      <alignment vertical="top"/>
      <protection/>
    </xf>
    <xf numFmtId="183" fontId="18" fillId="4" borderId="26" xfId="55" applyNumberFormat="1" applyFont="1" applyFill="1" applyBorder="1" applyAlignment="1">
      <alignment vertical="top"/>
      <protection/>
    </xf>
    <xf numFmtId="180" fontId="11" fillId="0" borderId="26" xfId="55" applyNumberFormat="1" applyFont="1" applyBorder="1" applyAlignment="1">
      <alignment vertical="top"/>
      <protection/>
    </xf>
    <xf numFmtId="180" fontId="18" fillId="0" borderId="26" xfId="55" applyNumberFormat="1" applyFont="1" applyBorder="1" applyAlignment="1">
      <alignment vertical="top"/>
      <protection/>
    </xf>
    <xf numFmtId="0" fontId="11" fillId="0" borderId="26" xfId="55" applyFont="1" applyBorder="1" applyAlignment="1">
      <alignment vertical="top"/>
      <protection/>
    </xf>
    <xf numFmtId="180" fontId="18" fillId="4" borderId="26" xfId="55" applyNumberFormat="1" applyFont="1" applyFill="1" applyBorder="1" applyAlignment="1">
      <alignment vertical="top"/>
      <protection/>
    </xf>
    <xf numFmtId="180" fontId="11" fillId="33" borderId="26" xfId="55" applyNumberFormat="1" applyFont="1" applyFill="1" applyBorder="1" applyAlignment="1">
      <alignment vertical="top"/>
      <protection/>
    </xf>
    <xf numFmtId="0" fontId="28" fillId="0" borderId="0" xfId="0" applyFont="1" applyAlignment="1">
      <alignment/>
    </xf>
    <xf numFmtId="0" fontId="38" fillId="0" borderId="0" xfId="0" applyFont="1" applyAlignment="1">
      <alignment vertical="justify"/>
    </xf>
    <xf numFmtId="2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80" fontId="0" fillId="0" borderId="0" xfId="0" applyNumberFormat="1" applyAlignment="1">
      <alignment/>
    </xf>
    <xf numFmtId="0" fontId="26" fillId="0" borderId="0" xfId="0" applyFont="1" applyAlignment="1">
      <alignment/>
    </xf>
    <xf numFmtId="0" fontId="26" fillId="0" borderId="26" xfId="0" applyFont="1" applyBorder="1" applyAlignment="1">
      <alignment/>
    </xf>
    <xf numFmtId="0" fontId="26" fillId="0" borderId="0" xfId="0" applyFont="1" applyBorder="1" applyAlignment="1">
      <alignment vertical="justify"/>
    </xf>
    <xf numFmtId="2" fontId="26" fillId="0" borderId="0" xfId="0" applyNumberFormat="1" applyFont="1" applyBorder="1" applyAlignment="1">
      <alignment horizontal="center" vertical="center"/>
    </xf>
    <xf numFmtId="183" fontId="26" fillId="0" borderId="0" xfId="0" applyNumberFormat="1" applyFont="1" applyAlignment="1">
      <alignment horizontal="center" vertical="center"/>
    </xf>
    <xf numFmtId="0" fontId="26" fillId="33" borderId="0" xfId="0" applyFont="1" applyFill="1" applyBorder="1" applyAlignment="1">
      <alignment vertical="center" wrapText="1"/>
    </xf>
    <xf numFmtId="0" fontId="26" fillId="0" borderId="0" xfId="0" applyFont="1" applyAlignment="1">
      <alignment vertical="justify"/>
    </xf>
    <xf numFmtId="0" fontId="6" fillId="33" borderId="26" xfId="0" applyFont="1" applyFill="1" applyBorder="1" applyAlignment="1">
      <alignment horizontal="right" vertical="center"/>
    </xf>
    <xf numFmtId="0" fontId="6" fillId="0" borderId="26" xfId="54" applyFont="1" applyFill="1" applyBorder="1" applyAlignment="1">
      <alignment vertical="center" wrapText="1"/>
      <protection/>
    </xf>
    <xf numFmtId="0" fontId="6" fillId="33" borderId="26" xfId="55" applyFont="1" applyFill="1" applyBorder="1" applyAlignment="1">
      <alignment vertical="justify" wrapText="1"/>
      <protection/>
    </xf>
    <xf numFmtId="0" fontId="6" fillId="0" borderId="26" xfId="54" applyFont="1" applyFill="1" applyBorder="1" applyAlignment="1">
      <alignment horizontal="left" vertical="center" wrapText="1"/>
      <protection/>
    </xf>
    <xf numFmtId="183" fontId="3" fillId="0" borderId="26" xfId="0" applyNumberFormat="1" applyFont="1" applyBorder="1" applyAlignment="1">
      <alignment vertical="center"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33" xfId="0" applyFont="1" applyBorder="1" applyAlignment="1">
      <alignment/>
    </xf>
    <xf numFmtId="183" fontId="0" fillId="0" borderId="0" xfId="0" applyNumberFormat="1" applyAlignment="1">
      <alignment vertical="justify"/>
    </xf>
    <xf numFmtId="0" fontId="0" fillId="0" borderId="0" xfId="0" applyFill="1" applyBorder="1" applyAlignment="1">
      <alignment vertical="justify"/>
    </xf>
    <xf numFmtId="0" fontId="102" fillId="0" borderId="0" xfId="0" applyFont="1" applyAlignment="1">
      <alignment vertical="justify"/>
    </xf>
    <xf numFmtId="2" fontId="0" fillId="0" borderId="0" xfId="0" applyNumberFormat="1" applyAlignment="1">
      <alignment vertical="justify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justify"/>
    </xf>
    <xf numFmtId="0" fontId="27" fillId="0" borderId="26" xfId="0" applyFont="1" applyBorder="1" applyAlignment="1">
      <alignment vertical="justify" wrapText="1"/>
    </xf>
    <xf numFmtId="0" fontId="27" fillId="0" borderId="26" xfId="54" applyFont="1" applyFill="1" applyBorder="1" applyAlignment="1">
      <alignment vertical="justify"/>
      <protection/>
    </xf>
    <xf numFmtId="0" fontId="27" fillId="33" borderId="26" xfId="0" applyFont="1" applyFill="1" applyBorder="1" applyAlignment="1">
      <alignment vertical="center" wrapText="1"/>
    </xf>
    <xf numFmtId="0" fontId="27" fillId="33" borderId="26" xfId="0" applyFont="1" applyFill="1" applyBorder="1" applyAlignment="1">
      <alignment vertical="top" wrapText="1"/>
    </xf>
    <xf numFmtId="0" fontId="27" fillId="0" borderId="26" xfId="54" applyFont="1" applyFill="1" applyBorder="1" applyAlignment="1">
      <alignment vertical="top" wrapText="1"/>
      <protection/>
    </xf>
    <xf numFmtId="184" fontId="27" fillId="33" borderId="26" xfId="0" applyNumberFormat="1" applyFont="1" applyFill="1" applyBorder="1" applyAlignment="1">
      <alignment vertical="justify"/>
    </xf>
    <xf numFmtId="184" fontId="27" fillId="33" borderId="26" xfId="0" applyNumberFormat="1" applyFont="1" applyFill="1" applyBorder="1" applyAlignment="1">
      <alignment vertical="top" wrapText="1"/>
    </xf>
    <xf numFmtId="184" fontId="26" fillId="33" borderId="26" xfId="0" applyNumberFormat="1" applyFont="1" applyFill="1" applyBorder="1" applyAlignment="1">
      <alignment vertical="justify" wrapText="1"/>
    </xf>
    <xf numFmtId="0" fontId="26" fillId="33" borderId="26" xfId="0" applyFont="1" applyFill="1" applyBorder="1" applyAlignment="1">
      <alignment vertical="justify" wrapText="1"/>
    </xf>
    <xf numFmtId="183" fontId="102" fillId="0" borderId="26" xfId="0" applyNumberFormat="1" applyFont="1" applyBorder="1" applyAlignment="1">
      <alignment vertical="justify"/>
    </xf>
    <xf numFmtId="183" fontId="26" fillId="0" borderId="26" xfId="0" applyNumberFormat="1" applyFont="1" applyBorder="1" applyAlignment="1">
      <alignment vertical="justify"/>
    </xf>
    <xf numFmtId="0" fontId="102" fillId="0" borderId="26" xfId="0" applyFont="1" applyBorder="1" applyAlignment="1">
      <alignment vertical="justify"/>
    </xf>
    <xf numFmtId="0" fontId="102" fillId="0" borderId="26" xfId="0" applyFont="1" applyBorder="1" applyAlignment="1">
      <alignment/>
    </xf>
    <xf numFmtId="2" fontId="102" fillId="0" borderId="26" xfId="0" applyNumberFormat="1" applyFont="1" applyBorder="1" applyAlignment="1">
      <alignment vertical="justify"/>
    </xf>
    <xf numFmtId="0" fontId="26" fillId="33" borderId="26" xfId="0" applyFont="1" applyFill="1" applyBorder="1" applyAlignment="1">
      <alignment vertical="justify"/>
    </xf>
    <xf numFmtId="0" fontId="26" fillId="33" borderId="26" xfId="0" applyFont="1" applyFill="1" applyBorder="1" applyAlignment="1">
      <alignment vertical="center" wrapText="1"/>
    </xf>
    <xf numFmtId="0" fontId="102" fillId="0" borderId="0" xfId="0" applyFont="1" applyAlignment="1">
      <alignment vertical="justify" wrapText="1"/>
    </xf>
    <xf numFmtId="0" fontId="0" fillId="35" borderId="0" xfId="0" applyFill="1" applyAlignment="1">
      <alignment/>
    </xf>
    <xf numFmtId="187" fontId="6" fillId="33" borderId="26" xfId="0" applyNumberFormat="1" applyFont="1" applyFill="1" applyBorder="1" applyAlignment="1">
      <alignment vertical="justify"/>
    </xf>
    <xf numFmtId="0" fontId="7" fillId="34" borderId="26" xfId="0" applyNumberFormat="1" applyFont="1" applyFill="1" applyBorder="1" applyAlignment="1">
      <alignment vertical="justify"/>
    </xf>
    <xf numFmtId="183" fontId="33" fillId="36" borderId="26" xfId="0" applyNumberFormat="1" applyFont="1" applyFill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183" fontId="103" fillId="0" borderId="0" xfId="0" applyNumberFormat="1" applyFont="1" applyAlignment="1">
      <alignment/>
    </xf>
    <xf numFmtId="180" fontId="103" fillId="0" borderId="0" xfId="0" applyNumberFormat="1" applyFont="1" applyAlignment="1">
      <alignment/>
    </xf>
    <xf numFmtId="183" fontId="21" fillId="0" borderId="0" xfId="0" applyNumberFormat="1" applyFont="1" applyAlignment="1">
      <alignment/>
    </xf>
    <xf numFmtId="2" fontId="104" fillId="0" borderId="0" xfId="0" applyNumberFormat="1" applyFont="1" applyFill="1" applyAlignment="1">
      <alignment/>
    </xf>
    <xf numFmtId="2" fontId="105" fillId="0" borderId="0" xfId="0" applyNumberFormat="1" applyFont="1" applyAlignment="1">
      <alignment/>
    </xf>
    <xf numFmtId="0" fontId="105" fillId="0" borderId="0" xfId="0" applyFont="1" applyAlignment="1">
      <alignment/>
    </xf>
    <xf numFmtId="0" fontId="23" fillId="0" borderId="26" xfId="0" applyFont="1" applyFill="1" applyBorder="1" applyAlignment="1">
      <alignment vertical="justify"/>
    </xf>
    <xf numFmtId="183" fontId="23" fillId="0" borderId="26" xfId="0" applyNumberFormat="1" applyFont="1" applyFill="1" applyBorder="1" applyAlignment="1">
      <alignment horizontal="center" vertical="center"/>
    </xf>
    <xf numFmtId="183" fontId="23" fillId="0" borderId="26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26" xfId="0" applyFont="1" applyBorder="1" applyAlignment="1">
      <alignment/>
    </xf>
    <xf numFmtId="0" fontId="39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vertical="justify"/>
    </xf>
    <xf numFmtId="0" fontId="23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vertical="justify" wrapText="1"/>
    </xf>
    <xf numFmtId="0" fontId="23" fillId="0" borderId="29" xfId="0" applyFont="1" applyFill="1" applyBorder="1" applyAlignment="1">
      <alignment vertical="justify"/>
    </xf>
    <xf numFmtId="0" fontId="23" fillId="0" borderId="31" xfId="0" applyFont="1" applyBorder="1" applyAlignment="1">
      <alignment vertical="justify"/>
    </xf>
    <xf numFmtId="1" fontId="23" fillId="0" borderId="26" xfId="0" applyNumberFormat="1" applyFont="1" applyBorder="1" applyAlignment="1">
      <alignment horizontal="center" vertical="center"/>
    </xf>
    <xf numFmtId="184" fontId="23" fillId="33" borderId="26" xfId="0" applyNumberFormat="1" applyFont="1" applyFill="1" applyBorder="1" applyAlignment="1">
      <alignment vertical="justify"/>
    </xf>
    <xf numFmtId="183" fontId="23" fillId="0" borderId="26" xfId="63" applyNumberFormat="1" applyFont="1" applyBorder="1" applyAlignment="1">
      <alignment horizontal="center" vertical="center"/>
    </xf>
    <xf numFmtId="0" fontId="23" fillId="0" borderId="26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54" applyFont="1" applyFill="1" applyBorder="1" applyAlignment="1">
      <alignment vertical="justify"/>
      <protection/>
    </xf>
    <xf numFmtId="1" fontId="23" fillId="0" borderId="26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top" wrapText="1"/>
    </xf>
    <xf numFmtId="0" fontId="23" fillId="0" borderId="26" xfId="54" applyFont="1" applyFill="1" applyBorder="1" applyAlignment="1">
      <alignment vertical="top" wrapText="1"/>
      <protection/>
    </xf>
    <xf numFmtId="0" fontId="23" fillId="35" borderId="26" xfId="0" applyFont="1" applyFill="1" applyBorder="1" applyAlignment="1">
      <alignment vertical="justify"/>
    </xf>
    <xf numFmtId="0" fontId="23" fillId="35" borderId="26" xfId="0" applyFont="1" applyFill="1" applyBorder="1" applyAlignment="1">
      <alignment vertical="justify" wrapText="1"/>
    </xf>
    <xf numFmtId="0" fontId="23" fillId="35" borderId="26" xfId="0" applyFont="1" applyFill="1" applyBorder="1" applyAlignment="1">
      <alignment horizontal="center" vertical="center"/>
    </xf>
    <xf numFmtId="183" fontId="23" fillId="35" borderId="26" xfId="0" applyNumberFormat="1" applyFont="1" applyFill="1" applyBorder="1" applyAlignment="1">
      <alignment horizontal="center" vertical="center"/>
    </xf>
    <xf numFmtId="1" fontId="23" fillId="35" borderId="26" xfId="0" applyNumberFormat="1" applyFont="1" applyFill="1" applyBorder="1" applyAlignment="1">
      <alignment horizontal="center" vertical="center"/>
    </xf>
    <xf numFmtId="184" fontId="22" fillId="35" borderId="26" xfId="0" applyNumberFormat="1" applyFont="1" applyFill="1" applyBorder="1" applyAlignment="1">
      <alignment vertical="justify"/>
    </xf>
    <xf numFmtId="184" fontId="23" fillId="35" borderId="26" xfId="0" applyNumberFormat="1" applyFont="1" applyFill="1" applyBorder="1" applyAlignment="1">
      <alignment vertical="justify"/>
    </xf>
    <xf numFmtId="0" fontId="33" fillId="35" borderId="29" xfId="0" applyFont="1" applyFill="1" applyBorder="1" applyAlignment="1">
      <alignment vertical="justify"/>
    </xf>
    <xf numFmtId="1" fontId="33" fillId="35" borderId="29" xfId="0" applyNumberFormat="1" applyFont="1" applyFill="1" applyBorder="1" applyAlignment="1">
      <alignment horizontal="center" vertical="center"/>
    </xf>
    <xf numFmtId="183" fontId="33" fillId="35" borderId="29" xfId="0" applyNumberFormat="1" applyFont="1" applyFill="1" applyBorder="1" applyAlignment="1">
      <alignment horizontal="center" vertical="center"/>
    </xf>
    <xf numFmtId="0" fontId="23" fillId="35" borderId="26" xfId="54" applyFont="1" applyFill="1" applyBorder="1" applyAlignment="1">
      <alignment horizontal="left" vertical="center" wrapText="1"/>
      <protection/>
    </xf>
    <xf numFmtId="183" fontId="39" fillId="35" borderId="26" xfId="0" applyNumberFormat="1" applyFont="1" applyFill="1" applyBorder="1" applyAlignment="1">
      <alignment horizontal="center" vertical="center"/>
    </xf>
    <xf numFmtId="0" fontId="41" fillId="35" borderId="26" xfId="0" applyFont="1" applyFill="1" applyBorder="1" applyAlignment="1">
      <alignment vertical="justify"/>
    </xf>
    <xf numFmtId="183" fontId="33" fillId="35" borderId="26" xfId="0" applyNumberFormat="1" applyFont="1" applyFill="1" applyBorder="1" applyAlignment="1">
      <alignment horizontal="center" vertical="center"/>
    </xf>
    <xf numFmtId="180" fontId="43" fillId="0" borderId="26" xfId="55" applyNumberFormat="1" applyFont="1" applyFill="1" applyBorder="1" applyAlignment="1">
      <alignment vertical="top"/>
      <protection/>
    </xf>
    <xf numFmtId="180" fontId="43" fillId="33" borderId="26" xfId="55" applyNumberFormat="1" applyFont="1" applyFill="1" applyBorder="1" applyAlignment="1">
      <alignment vertical="top"/>
      <protection/>
    </xf>
    <xf numFmtId="180" fontId="44" fillId="0" borderId="26" xfId="55" applyNumberFormat="1" applyFont="1" applyBorder="1" applyAlignment="1">
      <alignment vertical="justify"/>
      <protection/>
    </xf>
    <xf numFmtId="0" fontId="73" fillId="33" borderId="26" xfId="0" applyFont="1" applyFill="1" applyBorder="1" applyAlignment="1">
      <alignment vertical="justify" wrapText="1"/>
    </xf>
    <xf numFmtId="183" fontId="43" fillId="33" borderId="26" xfId="55" applyNumberFormat="1" applyFont="1" applyFill="1" applyBorder="1" applyAlignment="1">
      <alignment vertical="top"/>
      <protection/>
    </xf>
    <xf numFmtId="183" fontId="43" fillId="0" borderId="26" xfId="55" applyNumberFormat="1" applyFont="1" applyBorder="1" applyAlignment="1">
      <alignment vertical="top"/>
      <protection/>
    </xf>
    <xf numFmtId="0" fontId="43" fillId="0" borderId="0" xfId="55" applyFont="1">
      <alignment/>
      <protection/>
    </xf>
    <xf numFmtId="0" fontId="74" fillId="0" borderId="26" xfId="55" applyFont="1" applyBorder="1">
      <alignment/>
      <protection/>
    </xf>
    <xf numFmtId="182" fontId="74" fillId="0" borderId="26" xfId="55" applyNumberFormat="1" applyFont="1" applyBorder="1">
      <alignment/>
      <protection/>
    </xf>
    <xf numFmtId="0" fontId="73" fillId="33" borderId="26" xfId="55" applyFont="1" applyFill="1" applyBorder="1" applyAlignment="1">
      <alignment vertical="justify" wrapText="1"/>
      <protection/>
    </xf>
    <xf numFmtId="182" fontId="75" fillId="0" borderId="26" xfId="55" applyNumberFormat="1" applyFont="1" applyBorder="1" applyAlignment="1">
      <alignment vertical="center"/>
      <protection/>
    </xf>
    <xf numFmtId="0" fontId="76" fillId="33" borderId="26" xfId="55" applyFont="1" applyFill="1" applyBorder="1" applyAlignment="1">
      <alignment vertical="justify" wrapText="1"/>
      <protection/>
    </xf>
    <xf numFmtId="184" fontId="76" fillId="33" borderId="26" xfId="0" applyNumberFormat="1" applyFont="1" applyFill="1" applyBorder="1" applyAlignment="1">
      <alignment vertical="justify" wrapText="1"/>
    </xf>
    <xf numFmtId="180" fontId="75" fillId="33" borderId="26" xfId="55" applyNumberFormat="1" applyFont="1" applyFill="1" applyBorder="1" applyAlignment="1">
      <alignment vertical="top"/>
      <protection/>
    </xf>
    <xf numFmtId="183" fontId="75" fillId="33" borderId="26" xfId="55" applyNumberFormat="1" applyFont="1" applyFill="1" applyBorder="1" applyAlignment="1">
      <alignment vertical="top"/>
      <protection/>
    </xf>
    <xf numFmtId="183" fontId="74" fillId="33" borderId="26" xfId="55" applyNumberFormat="1" applyFont="1" applyFill="1" applyBorder="1" applyAlignment="1">
      <alignment vertical="top"/>
      <protection/>
    </xf>
    <xf numFmtId="0" fontId="45" fillId="0" borderId="26" xfId="55" applyFont="1" applyBorder="1" applyAlignment="1">
      <alignment vertical="center"/>
      <protection/>
    </xf>
    <xf numFmtId="182" fontId="26" fillId="0" borderId="26" xfId="0" applyNumberFormat="1" applyFont="1" applyBorder="1" applyAlignment="1">
      <alignment horizontal="right" vertical="center"/>
    </xf>
    <xf numFmtId="182" fontId="26" fillId="0" borderId="26" xfId="0" applyNumberFormat="1" applyFont="1" applyFill="1" applyBorder="1" applyAlignment="1">
      <alignment horizontal="right" vertical="center"/>
    </xf>
    <xf numFmtId="0" fontId="38" fillId="33" borderId="26" xfId="55" applyFont="1" applyFill="1" applyBorder="1" applyAlignment="1">
      <alignment horizontal="center" vertical="top" wrapText="1"/>
      <protection/>
    </xf>
    <xf numFmtId="0" fontId="45" fillId="0" borderId="26" xfId="55" applyFont="1" applyBorder="1" applyAlignment="1">
      <alignment horizontal="center" wrapText="1"/>
      <protection/>
    </xf>
    <xf numFmtId="0" fontId="19" fillId="0" borderId="26" xfId="55" applyFont="1" applyBorder="1" applyAlignment="1">
      <alignment horizontal="center" vertical="center" wrapText="1"/>
      <protection/>
    </xf>
    <xf numFmtId="0" fontId="23" fillId="0" borderId="26" xfId="55" applyFont="1" applyBorder="1">
      <alignment/>
      <protection/>
    </xf>
    <xf numFmtId="0" fontId="45" fillId="0" borderId="26" xfId="55" applyNumberFormat="1" applyFont="1" applyBorder="1" applyAlignment="1">
      <alignment horizontal="center"/>
      <protection/>
    </xf>
    <xf numFmtId="0" fontId="45" fillId="33" borderId="26" xfId="55" applyNumberFormat="1" applyFont="1" applyFill="1" applyBorder="1" applyAlignment="1">
      <alignment horizontal="center"/>
      <protection/>
    </xf>
    <xf numFmtId="0" fontId="45" fillId="0" borderId="26" xfId="55" applyNumberFormat="1" applyFont="1" applyBorder="1">
      <alignment/>
      <protection/>
    </xf>
    <xf numFmtId="0" fontId="23" fillId="0" borderId="26" xfId="55" applyFont="1" applyBorder="1" applyAlignment="1">
      <alignment vertical="justify"/>
      <protection/>
    </xf>
    <xf numFmtId="181" fontId="28" fillId="0" borderId="26" xfId="0" applyNumberFormat="1" applyFont="1" applyBorder="1" applyAlignment="1">
      <alignment horizontal="right" vertical="center"/>
    </xf>
    <xf numFmtId="181" fontId="28" fillId="0" borderId="26" xfId="0" applyNumberFormat="1" applyFont="1" applyBorder="1" applyAlignment="1">
      <alignment horizontal="right" vertical="top"/>
    </xf>
    <xf numFmtId="182" fontId="26" fillId="0" borderId="26" xfId="0" applyNumberFormat="1" applyFont="1" applyBorder="1" applyAlignment="1">
      <alignment horizontal="right" vertical="top"/>
    </xf>
    <xf numFmtId="0" fontId="73" fillId="33" borderId="26" xfId="54" applyFont="1" applyFill="1" applyBorder="1" applyAlignment="1">
      <alignment vertical="justify" wrapText="1"/>
      <protection/>
    </xf>
    <xf numFmtId="0" fontId="73" fillId="33" borderId="26" xfId="55" applyFont="1" applyFill="1" applyBorder="1" applyAlignment="1">
      <alignment vertical="top" wrapText="1"/>
      <protection/>
    </xf>
    <xf numFmtId="180" fontId="74" fillId="0" borderId="26" xfId="55" applyNumberFormat="1" applyFont="1" applyBorder="1" applyAlignment="1">
      <alignment vertical="justify"/>
      <protection/>
    </xf>
    <xf numFmtId="0" fontId="102" fillId="0" borderId="0" xfId="0" applyFont="1" applyAlignment="1">
      <alignment/>
    </xf>
    <xf numFmtId="0" fontId="39" fillId="0" borderId="0" xfId="55" applyFont="1" applyAlignment="1">
      <alignment horizontal="right"/>
      <protection/>
    </xf>
    <xf numFmtId="0" fontId="45" fillId="0" borderId="0" xfId="55" applyFont="1">
      <alignment/>
      <protection/>
    </xf>
    <xf numFmtId="0" fontId="46" fillId="0" borderId="0" xfId="55" applyFont="1" applyAlignment="1">
      <alignment horizontal="center"/>
      <protection/>
    </xf>
    <xf numFmtId="181" fontId="28" fillId="0" borderId="26" xfId="0" applyNumberFormat="1" applyFont="1" applyFill="1" applyBorder="1" applyAlignment="1">
      <alignment horizontal="right" vertical="center"/>
    </xf>
    <xf numFmtId="0" fontId="38" fillId="33" borderId="26" xfId="55" applyFont="1" applyFill="1" applyBorder="1" applyAlignment="1">
      <alignment vertical="justify" wrapText="1"/>
      <protection/>
    </xf>
    <xf numFmtId="180" fontId="47" fillId="0" borderId="26" xfId="55" applyNumberFormat="1" applyFont="1" applyBorder="1" applyAlignment="1">
      <alignment horizontal="center" vertical="center"/>
      <protection/>
    </xf>
    <xf numFmtId="0" fontId="76" fillId="0" borderId="26" xfId="0" applyFont="1" applyBorder="1" applyAlignment="1">
      <alignment vertical="justify"/>
    </xf>
    <xf numFmtId="0" fontId="75" fillId="0" borderId="26" xfId="55" applyFont="1" applyBorder="1">
      <alignment/>
      <protection/>
    </xf>
    <xf numFmtId="182" fontId="75" fillId="0" borderId="26" xfId="55" applyNumberFormat="1" applyFont="1" applyBorder="1">
      <alignment/>
      <protection/>
    </xf>
    <xf numFmtId="182" fontId="45" fillId="0" borderId="26" xfId="55" applyNumberFormat="1" applyFont="1" applyBorder="1" applyAlignment="1">
      <alignment vertical="center"/>
      <protection/>
    </xf>
    <xf numFmtId="0" fontId="45" fillId="0" borderId="26" xfId="55" applyFont="1" applyBorder="1" applyAlignment="1">
      <alignment vertical="top"/>
      <protection/>
    </xf>
    <xf numFmtId="0" fontId="75" fillId="0" borderId="26" xfId="55" applyFont="1" applyBorder="1" applyAlignment="1">
      <alignment vertical="center"/>
      <protection/>
    </xf>
    <xf numFmtId="0" fontId="76" fillId="0" borderId="26" xfId="54" applyFont="1" applyFill="1" applyBorder="1" applyAlignment="1">
      <alignment vertical="justify"/>
      <protection/>
    </xf>
    <xf numFmtId="0" fontId="76" fillId="0" borderId="26" xfId="0" applyFont="1" applyBorder="1" applyAlignment="1">
      <alignment vertical="justify" wrapText="1"/>
    </xf>
    <xf numFmtId="180" fontId="75" fillId="0" borderId="26" xfId="55" applyNumberFormat="1" applyFont="1" applyBorder="1" applyAlignment="1">
      <alignment vertical="top"/>
      <protection/>
    </xf>
    <xf numFmtId="183" fontId="75" fillId="0" borderId="26" xfId="55" applyNumberFormat="1" applyFont="1" applyBorder="1" applyAlignment="1">
      <alignment vertical="top"/>
      <protection/>
    </xf>
    <xf numFmtId="0" fontId="75" fillId="0" borderId="26" xfId="55" applyFont="1" applyBorder="1" applyAlignment="1">
      <alignment vertical="top"/>
      <protection/>
    </xf>
    <xf numFmtId="0" fontId="76" fillId="0" borderId="26" xfId="54" applyFont="1" applyFill="1" applyBorder="1" applyAlignment="1">
      <alignment vertical="justify" wrapText="1"/>
      <protection/>
    </xf>
    <xf numFmtId="183" fontId="76" fillId="0" borderId="26" xfId="0" applyNumberFormat="1" applyFont="1" applyBorder="1" applyAlignment="1">
      <alignment vertical="top"/>
    </xf>
    <xf numFmtId="2" fontId="76" fillId="0" borderId="26" xfId="0" applyNumberFormat="1" applyFont="1" applyBorder="1" applyAlignment="1">
      <alignment vertical="top"/>
    </xf>
    <xf numFmtId="0" fontId="45" fillId="0" borderId="26" xfId="55" applyFont="1" applyBorder="1" applyAlignment="1">
      <alignment vertical="justify"/>
      <protection/>
    </xf>
    <xf numFmtId="0" fontId="75" fillId="0" borderId="26" xfId="55" applyFont="1" applyBorder="1" applyAlignment="1">
      <alignment vertical="justify"/>
      <protection/>
    </xf>
    <xf numFmtId="0" fontId="76" fillId="33" borderId="26" xfId="0" applyFont="1" applyFill="1" applyBorder="1" applyAlignment="1">
      <alignment vertical="justify" wrapText="1"/>
    </xf>
    <xf numFmtId="2" fontId="23" fillId="0" borderId="26" xfId="0" applyNumberFormat="1" applyFont="1" applyBorder="1" applyAlignment="1">
      <alignment horizontal="center" vertical="center"/>
    </xf>
    <xf numFmtId="2" fontId="23" fillId="35" borderId="26" xfId="0" applyNumberFormat="1" applyFont="1" applyFill="1" applyBorder="1" applyAlignment="1">
      <alignment horizontal="center" vertical="center"/>
    </xf>
    <xf numFmtId="0" fontId="74" fillId="0" borderId="26" xfId="55" applyFont="1" applyBorder="1" applyAlignment="1">
      <alignment vertical="justify"/>
      <protection/>
    </xf>
    <xf numFmtId="0" fontId="73" fillId="33" borderId="26" xfId="54" applyFont="1" applyFill="1" applyBorder="1" applyAlignment="1">
      <alignment horizontal="left" vertical="center" wrapText="1"/>
      <protection/>
    </xf>
    <xf numFmtId="0" fontId="73" fillId="0" borderId="26" xfId="54" applyFont="1" applyFill="1" applyBorder="1" applyAlignment="1">
      <alignment vertical="center" wrapText="1"/>
      <protection/>
    </xf>
    <xf numFmtId="0" fontId="77" fillId="0" borderId="26" xfId="55" applyFont="1" applyBorder="1" applyAlignment="1">
      <alignment vertical="center"/>
      <protection/>
    </xf>
    <xf numFmtId="182" fontId="77" fillId="0" borderId="26" xfId="55" applyNumberFormat="1" applyFont="1" applyBorder="1" applyAlignment="1">
      <alignment vertical="center"/>
      <protection/>
    </xf>
    <xf numFmtId="0" fontId="78" fillId="33" borderId="26" xfId="55" applyFont="1" applyFill="1" applyBorder="1" applyAlignment="1">
      <alignment vertical="justify" wrapText="1"/>
      <protection/>
    </xf>
    <xf numFmtId="180" fontId="77" fillId="0" borderId="26" xfId="55" applyNumberFormat="1" applyFont="1" applyBorder="1" applyAlignment="1">
      <alignment horizontal="right"/>
      <protection/>
    </xf>
    <xf numFmtId="180" fontId="77" fillId="0" borderId="26" xfId="55" applyNumberFormat="1" applyFont="1" applyBorder="1" applyAlignment="1">
      <alignment vertical="top"/>
      <protection/>
    </xf>
    <xf numFmtId="0" fontId="76" fillId="33" borderId="26" xfId="0" applyFont="1" applyFill="1" applyBorder="1" applyAlignment="1">
      <alignment vertical="center" wrapText="1"/>
    </xf>
    <xf numFmtId="0" fontId="76" fillId="33" borderId="26" xfId="0" applyFont="1" applyFill="1" applyBorder="1" applyAlignment="1">
      <alignment vertical="top" wrapText="1"/>
    </xf>
    <xf numFmtId="0" fontId="77" fillId="0" borderId="26" xfId="55" applyFont="1" applyBorder="1" applyAlignment="1">
      <alignment vertical="justify"/>
      <protection/>
    </xf>
    <xf numFmtId="0" fontId="79" fillId="0" borderId="26" xfId="55" applyFont="1" applyBorder="1" applyAlignment="1">
      <alignment vertical="center"/>
      <protection/>
    </xf>
    <xf numFmtId="182" fontId="79" fillId="0" borderId="26" xfId="55" applyNumberFormat="1" applyFont="1" applyBorder="1" applyAlignment="1">
      <alignment vertical="center"/>
      <protection/>
    </xf>
    <xf numFmtId="0" fontId="79" fillId="0" borderId="26" xfId="55" applyFont="1" applyBorder="1" applyAlignment="1">
      <alignment vertical="justify"/>
      <protection/>
    </xf>
    <xf numFmtId="0" fontId="79" fillId="0" borderId="26" xfId="55" applyFont="1" applyBorder="1" applyAlignment="1">
      <alignment vertical="top"/>
      <protection/>
    </xf>
    <xf numFmtId="0" fontId="77" fillId="0" borderId="26" xfId="55" applyFont="1" applyBorder="1">
      <alignment/>
      <protection/>
    </xf>
    <xf numFmtId="183" fontId="79" fillId="0" borderId="26" xfId="55" applyNumberFormat="1" applyFont="1" applyBorder="1" applyAlignment="1">
      <alignment vertical="top"/>
      <protection/>
    </xf>
    <xf numFmtId="0" fontId="34" fillId="0" borderId="26" xfId="55" applyFont="1" applyBorder="1" applyAlignment="1">
      <alignment vertical="top"/>
      <protection/>
    </xf>
    <xf numFmtId="0" fontId="18" fillId="0" borderId="0" xfId="55" applyFont="1" applyBorder="1" applyAlignment="1">
      <alignment horizontal="left"/>
      <protection/>
    </xf>
    <xf numFmtId="180" fontId="11" fillId="33" borderId="26" xfId="55" applyNumberFormat="1" applyFont="1" applyFill="1" applyBorder="1" applyAlignment="1">
      <alignment vertical="center"/>
      <protection/>
    </xf>
    <xf numFmtId="0" fontId="18" fillId="0" borderId="0" xfId="55" applyFont="1" applyAlignment="1">
      <alignment horizontal="center"/>
      <protection/>
    </xf>
    <xf numFmtId="0" fontId="21" fillId="0" borderId="0" xfId="55" applyFont="1">
      <alignment/>
      <protection/>
    </xf>
    <xf numFmtId="0" fontId="11" fillId="0" borderId="0" xfId="55" applyFont="1" applyAlignment="1">
      <alignment/>
      <protection/>
    </xf>
    <xf numFmtId="0" fontId="48" fillId="0" borderId="0" xfId="55" applyFont="1" applyAlignment="1">
      <alignment horizontal="center"/>
      <protection/>
    </xf>
    <xf numFmtId="0" fontId="0" fillId="0" borderId="0" xfId="0" applyFont="1" applyAlignment="1">
      <alignment/>
    </xf>
    <xf numFmtId="0" fontId="10" fillId="33" borderId="26" xfId="55" applyFont="1" applyFill="1" applyBorder="1" applyAlignment="1">
      <alignment vertical="center" wrapText="1"/>
      <protection/>
    </xf>
    <xf numFmtId="0" fontId="49" fillId="0" borderId="26" xfId="55" applyFont="1" applyBorder="1" applyAlignment="1">
      <alignment horizontal="center" wrapText="1"/>
      <protection/>
    </xf>
    <xf numFmtId="0" fontId="50" fillId="0" borderId="29" xfId="55" applyFont="1" applyBorder="1" applyAlignment="1">
      <alignment horizontal="center" vertical="center" wrapText="1"/>
      <protection/>
    </xf>
    <xf numFmtId="0" fontId="50" fillId="0" borderId="34" xfId="55" applyFont="1" applyBorder="1" applyAlignment="1">
      <alignment horizontal="center" vertical="center" wrapText="1"/>
      <protection/>
    </xf>
    <xf numFmtId="0" fontId="50" fillId="0" borderId="26" xfId="55" applyFont="1" applyBorder="1" applyAlignment="1">
      <alignment horizontal="center" vertical="center" textRotation="90" wrapText="1"/>
      <protection/>
    </xf>
    <xf numFmtId="0" fontId="51" fillId="0" borderId="26" xfId="55" applyFont="1" applyBorder="1" applyAlignment="1">
      <alignment horizontal="center" vertical="center" textRotation="90" wrapText="1"/>
      <protection/>
    </xf>
    <xf numFmtId="181" fontId="4" fillId="0" borderId="35" xfId="0" applyNumberFormat="1" applyFont="1" applyBorder="1" applyAlignment="1">
      <alignment horizontal="right" vertical="center"/>
    </xf>
    <xf numFmtId="0" fontId="2" fillId="33" borderId="31" xfId="0" applyFont="1" applyFill="1" applyBorder="1" applyAlignment="1">
      <alignment horizontal="right" vertical="center"/>
    </xf>
    <xf numFmtId="0" fontId="4" fillId="33" borderId="26" xfId="55" applyFont="1" applyFill="1" applyBorder="1" applyAlignment="1">
      <alignment vertical="center" wrapText="1"/>
      <protection/>
    </xf>
    <xf numFmtId="0" fontId="52" fillId="0" borderId="26" xfId="55" applyFont="1" applyBorder="1">
      <alignment/>
      <protection/>
    </xf>
    <xf numFmtId="0" fontId="49" fillId="0" borderId="26" xfId="55" applyNumberFormat="1" applyFont="1" applyBorder="1" applyAlignment="1">
      <alignment horizontal="center"/>
      <protection/>
    </xf>
    <xf numFmtId="0" fontId="49" fillId="33" borderId="26" xfId="55" applyNumberFormat="1" applyFont="1" applyFill="1" applyBorder="1" applyAlignment="1">
      <alignment horizontal="center"/>
      <protection/>
    </xf>
    <xf numFmtId="0" fontId="49" fillId="0" borderId="26" xfId="55" applyNumberFormat="1" applyFont="1" applyBorder="1">
      <alignment/>
      <protection/>
    </xf>
    <xf numFmtId="181" fontId="4" fillId="0" borderId="29" xfId="0" applyNumberFormat="1" applyFont="1" applyBorder="1" applyAlignment="1">
      <alignment horizontal="right" vertical="center"/>
    </xf>
    <xf numFmtId="182" fontId="2" fillId="0" borderId="29" xfId="0" applyNumberFormat="1" applyFont="1" applyBorder="1" applyAlignment="1">
      <alignment horizontal="right" vertical="center"/>
    </xf>
    <xf numFmtId="0" fontId="4" fillId="33" borderId="31" xfId="55" applyFont="1" applyFill="1" applyBorder="1" applyAlignment="1">
      <alignment vertical="center" wrapText="1"/>
      <protection/>
    </xf>
    <xf numFmtId="0" fontId="40" fillId="0" borderId="26" xfId="55" applyFont="1" applyBorder="1">
      <alignment/>
      <protection/>
    </xf>
    <xf numFmtId="0" fontId="40" fillId="33" borderId="26" xfId="55" applyFont="1" applyFill="1" applyBorder="1">
      <alignment/>
      <protection/>
    </xf>
    <xf numFmtId="180" fontId="53" fillId="33" borderId="26" xfId="55" applyNumberFormat="1" applyFont="1" applyFill="1" applyBorder="1" applyAlignment="1">
      <alignment vertical="center"/>
      <protection/>
    </xf>
    <xf numFmtId="183" fontId="53" fillId="33" borderId="26" xfId="55" applyNumberFormat="1" applyFont="1" applyFill="1" applyBorder="1" applyAlignment="1">
      <alignment vertical="center"/>
      <protection/>
    </xf>
    <xf numFmtId="181" fontId="4" fillId="0" borderId="29" xfId="0" applyNumberFormat="1" applyFont="1" applyFill="1" applyBorder="1" applyAlignment="1">
      <alignment horizontal="right" vertical="center"/>
    </xf>
    <xf numFmtId="182" fontId="2" fillId="0" borderId="36" xfId="0" applyNumberFormat="1" applyFont="1" applyFill="1" applyBorder="1" applyAlignment="1">
      <alignment horizontal="right" vertical="center"/>
    </xf>
    <xf numFmtId="0" fontId="2" fillId="0" borderId="29" xfId="54" applyFont="1" applyFill="1" applyBorder="1" applyAlignment="1">
      <alignment vertical="center" wrapText="1"/>
      <protection/>
    </xf>
    <xf numFmtId="180" fontId="53" fillId="0" borderId="26" xfId="55" applyNumberFormat="1" applyFont="1" applyFill="1" applyBorder="1" applyAlignment="1">
      <alignment horizontal="right"/>
      <protection/>
    </xf>
    <xf numFmtId="180" fontId="49" fillId="0" borderId="26" xfId="55" applyNumberFormat="1" applyFont="1" applyFill="1" applyBorder="1" applyAlignment="1">
      <alignment vertical="center"/>
      <protection/>
    </xf>
    <xf numFmtId="182" fontId="2" fillId="0" borderId="36" xfId="0" applyNumberFormat="1" applyFont="1" applyBorder="1" applyAlignment="1">
      <alignment horizontal="right" vertical="center"/>
    </xf>
    <xf numFmtId="0" fontId="2" fillId="33" borderId="36" xfId="54" applyFont="1" applyFill="1" applyBorder="1" applyAlignment="1">
      <alignment horizontal="left" vertical="center" wrapText="1"/>
      <protection/>
    </xf>
    <xf numFmtId="180" fontId="52" fillId="0" borderId="26" xfId="55" applyNumberFormat="1" applyFont="1" applyBorder="1" applyAlignment="1">
      <alignment horizontal="right"/>
      <protection/>
    </xf>
    <xf numFmtId="180" fontId="52" fillId="33" borderId="26" xfId="55" applyNumberFormat="1" applyFont="1" applyFill="1" applyBorder="1" applyAlignment="1">
      <alignment horizontal="right"/>
      <protection/>
    </xf>
    <xf numFmtId="180" fontId="49" fillId="33" borderId="26" xfId="55" applyNumberFormat="1" applyFont="1" applyFill="1" applyBorder="1" applyAlignment="1">
      <alignment vertical="center"/>
      <protection/>
    </xf>
    <xf numFmtId="182" fontId="2" fillId="0" borderId="26" xfId="0" applyNumberFormat="1" applyFont="1" applyBorder="1" applyAlignment="1">
      <alignment horizontal="right" vertical="center"/>
    </xf>
    <xf numFmtId="0" fontId="2" fillId="33" borderId="26" xfId="55" applyFont="1" applyFill="1" applyBorder="1" applyAlignment="1">
      <alignment vertical="center" wrapText="1"/>
      <protection/>
    </xf>
    <xf numFmtId="0" fontId="49" fillId="0" borderId="26" xfId="55" applyFont="1" applyBorder="1">
      <alignment/>
      <protection/>
    </xf>
    <xf numFmtId="184" fontId="4" fillId="33" borderId="26" xfId="0" applyNumberFormat="1" applyFont="1" applyFill="1" applyBorder="1" applyAlignment="1">
      <alignment horizontal="left" vertical="center" wrapText="1"/>
    </xf>
    <xf numFmtId="180" fontId="40" fillId="0" borderId="26" xfId="55" applyNumberFormat="1" applyFont="1" applyBorder="1" applyAlignment="1">
      <alignment horizontal="right"/>
      <protection/>
    </xf>
    <xf numFmtId="180" fontId="40" fillId="33" borderId="26" xfId="55" applyNumberFormat="1" applyFont="1" applyFill="1" applyBorder="1" applyAlignment="1">
      <alignment horizontal="right"/>
      <protection/>
    </xf>
    <xf numFmtId="180" fontId="49" fillId="0" borderId="26" xfId="55" applyNumberFormat="1" applyFont="1" applyBorder="1" applyAlignment="1">
      <alignment vertical="center"/>
      <protection/>
    </xf>
    <xf numFmtId="0" fontId="49" fillId="4" borderId="26" xfId="55" applyFont="1" applyFill="1" applyBorder="1">
      <alignment/>
      <protection/>
    </xf>
    <xf numFmtId="180" fontId="53" fillId="4" borderId="26" xfId="55" applyNumberFormat="1" applyFont="1" applyFill="1" applyBorder="1" applyAlignment="1">
      <alignment horizontal="right"/>
      <protection/>
    </xf>
    <xf numFmtId="180" fontId="53" fillId="4" borderId="26" xfId="55" applyNumberFormat="1" applyFont="1" applyFill="1" applyBorder="1" applyAlignment="1">
      <alignment vertical="center"/>
      <protection/>
    </xf>
    <xf numFmtId="0" fontId="4" fillId="33" borderId="29" xfId="55" applyFont="1" applyFill="1" applyBorder="1" applyAlignment="1">
      <alignment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180" fontId="6" fillId="0" borderId="26" xfId="0" applyNumberFormat="1" applyFont="1" applyBorder="1" applyAlignment="1">
      <alignment horizontal="right" vertical="center"/>
    </xf>
    <xf numFmtId="180" fontId="7" fillId="0" borderId="26" xfId="0" applyNumberFormat="1" applyFont="1" applyBorder="1" applyAlignment="1">
      <alignment horizontal="right"/>
    </xf>
    <xf numFmtId="0" fontId="3" fillId="32" borderId="26" xfId="0" applyFont="1" applyFill="1" applyBorder="1" applyAlignment="1">
      <alignment horizontal="center" vertical="center" wrapText="1"/>
    </xf>
    <xf numFmtId="0" fontId="106" fillId="0" borderId="0" xfId="0" applyFont="1" applyAlignment="1">
      <alignment/>
    </xf>
    <xf numFmtId="0" fontId="81" fillId="0" borderId="0" xfId="0" applyFont="1" applyAlignment="1">
      <alignment horizontal="right" vertical="center"/>
    </xf>
    <xf numFmtId="0" fontId="81" fillId="0" borderId="0" xfId="0" applyFont="1" applyAlignment="1">
      <alignment horizontal="left" vertical="center"/>
    </xf>
    <xf numFmtId="0" fontId="81" fillId="0" borderId="23" xfId="0" applyFont="1" applyBorder="1" applyAlignment="1">
      <alignment vertical="center" wrapText="1"/>
    </xf>
    <xf numFmtId="0" fontId="80" fillId="0" borderId="24" xfId="0" applyFont="1" applyBorder="1" applyAlignment="1">
      <alignment vertical="center" wrapText="1"/>
    </xf>
    <xf numFmtId="0" fontId="81" fillId="0" borderId="10" xfId="0" applyFont="1" applyBorder="1" applyAlignment="1">
      <alignment vertical="center" wrapText="1"/>
    </xf>
    <xf numFmtId="0" fontId="81" fillId="0" borderId="18" xfId="0" applyFont="1" applyBorder="1" applyAlignment="1">
      <alignment vertical="center" wrapText="1"/>
    </xf>
    <xf numFmtId="0" fontId="81" fillId="0" borderId="24" xfId="0" applyFont="1" applyBorder="1" applyAlignment="1">
      <alignment vertical="center" wrapText="1"/>
    </xf>
    <xf numFmtId="0" fontId="106" fillId="0" borderId="16" xfId="0" applyFont="1" applyBorder="1" applyAlignment="1">
      <alignment vertical="center" wrapText="1"/>
    </xf>
    <xf numFmtId="0" fontId="80" fillId="0" borderId="0" xfId="0" applyFont="1" applyAlignment="1">
      <alignment/>
    </xf>
    <xf numFmtId="0" fontId="106" fillId="0" borderId="0" xfId="0" applyFont="1" applyAlignment="1">
      <alignment horizontal="right"/>
    </xf>
    <xf numFmtId="0" fontId="81" fillId="32" borderId="12" xfId="0" applyFont="1" applyFill="1" applyBorder="1" applyAlignment="1">
      <alignment horizontal="center" vertical="center" wrapText="1"/>
    </xf>
    <xf numFmtId="0" fontId="81" fillId="32" borderId="11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106" fillId="0" borderId="20" xfId="0" applyFont="1" applyBorder="1" applyAlignment="1">
      <alignment horizontal="left" vertical="center"/>
    </xf>
    <xf numFmtId="180" fontId="80" fillId="0" borderId="15" xfId="0" applyNumberFormat="1" applyFont="1" applyBorder="1" applyAlignment="1">
      <alignment horizontal="right" vertical="center"/>
    </xf>
    <xf numFmtId="180" fontId="80" fillId="0" borderId="16" xfId="0" applyNumberFormat="1" applyFont="1" applyBorder="1" applyAlignment="1">
      <alignment horizontal="right" vertical="center"/>
    </xf>
    <xf numFmtId="180" fontId="81" fillId="0" borderId="21" xfId="0" applyNumberFormat="1" applyFont="1" applyBorder="1" applyAlignment="1">
      <alignment horizontal="right"/>
    </xf>
    <xf numFmtId="0" fontId="106" fillId="0" borderId="26" xfId="0" applyFont="1" applyBorder="1" applyAlignment="1">
      <alignment horizontal="left" vertical="center"/>
    </xf>
    <xf numFmtId="180" fontId="80" fillId="0" borderId="26" xfId="0" applyNumberFormat="1" applyFont="1" applyBorder="1" applyAlignment="1">
      <alignment horizontal="right" vertical="center"/>
    </xf>
    <xf numFmtId="180" fontId="81" fillId="0" borderId="26" xfId="0" applyNumberFormat="1" applyFont="1" applyBorder="1" applyAlignment="1">
      <alignment horizontal="right"/>
    </xf>
    <xf numFmtId="0" fontId="81" fillId="0" borderId="0" xfId="0" applyFont="1" applyAlignment="1">
      <alignment vertical="center"/>
    </xf>
    <xf numFmtId="0" fontId="81" fillId="32" borderId="26" xfId="0" applyFont="1" applyFill="1" applyBorder="1" applyAlignment="1">
      <alignment horizontal="center" vertical="center" wrapText="1"/>
    </xf>
    <xf numFmtId="0" fontId="80" fillId="33" borderId="36" xfId="0" applyFont="1" applyFill="1" applyBorder="1" applyAlignment="1">
      <alignment horizontal="left" vertical="center" wrapText="1"/>
    </xf>
    <xf numFmtId="0" fontId="80" fillId="0" borderId="26" xfId="0" applyFont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106" fillId="0" borderId="26" xfId="0" applyFont="1" applyBorder="1" applyAlignment="1">
      <alignment horizontal="center" vertical="center"/>
    </xf>
    <xf numFmtId="183" fontId="80" fillId="0" borderId="26" xfId="0" applyNumberFormat="1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0" fillId="33" borderId="36" xfId="0" applyFont="1" applyFill="1" applyBorder="1" applyAlignment="1">
      <alignment vertical="justify" wrapText="1"/>
    </xf>
    <xf numFmtId="0" fontId="6" fillId="32" borderId="2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vertical="justify"/>
    </xf>
    <xf numFmtId="0" fontId="7" fillId="35" borderId="26" xfId="0" applyFont="1" applyFill="1" applyBorder="1" applyAlignment="1">
      <alignment vertical="justify"/>
    </xf>
    <xf numFmtId="0" fontId="7" fillId="35" borderId="26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vertical="top"/>
    </xf>
    <xf numFmtId="183" fontId="7" fillId="35" borderId="26" xfId="0" applyNumberFormat="1" applyFont="1" applyFill="1" applyBorder="1" applyAlignment="1">
      <alignment vertical="top"/>
    </xf>
    <xf numFmtId="2" fontId="7" fillId="35" borderId="26" xfId="0" applyNumberFormat="1" applyFont="1" applyFill="1" applyBorder="1" applyAlignment="1">
      <alignment vertical="top"/>
    </xf>
    <xf numFmtId="183" fontId="7" fillId="35" borderId="0" xfId="0" applyNumberFormat="1" applyFont="1" applyFill="1" applyBorder="1" applyAlignment="1">
      <alignment vertical="top"/>
    </xf>
    <xf numFmtId="0" fontId="6" fillId="35" borderId="26" xfId="0" applyFont="1" applyFill="1" applyBorder="1" applyAlignment="1">
      <alignment vertical="justify"/>
    </xf>
    <xf numFmtId="0" fontId="6" fillId="35" borderId="26" xfId="0" applyFont="1" applyFill="1" applyBorder="1" applyAlignment="1">
      <alignment vertical="justify" wrapText="1"/>
    </xf>
    <xf numFmtId="0" fontId="6" fillId="35" borderId="26" xfId="0" applyFont="1" applyFill="1" applyBorder="1" applyAlignment="1">
      <alignment vertical="top"/>
    </xf>
    <xf numFmtId="183" fontId="6" fillId="35" borderId="26" xfId="0" applyNumberFormat="1" applyFont="1" applyFill="1" applyBorder="1" applyAlignment="1">
      <alignment vertical="top"/>
    </xf>
    <xf numFmtId="2" fontId="6" fillId="35" borderId="26" xfId="0" applyNumberFormat="1" applyFont="1" applyFill="1" applyBorder="1" applyAlignment="1">
      <alignment vertical="top"/>
    </xf>
    <xf numFmtId="183" fontId="6" fillId="35" borderId="0" xfId="0" applyNumberFormat="1" applyFont="1" applyFill="1" applyBorder="1" applyAlignment="1">
      <alignment vertical="top"/>
    </xf>
    <xf numFmtId="0" fontId="27" fillId="35" borderId="26" xfId="0" applyFont="1" applyFill="1" applyBorder="1" applyAlignment="1">
      <alignment vertical="justify" wrapText="1"/>
    </xf>
    <xf numFmtId="2" fontId="6" fillId="35" borderId="0" xfId="0" applyNumberFormat="1" applyFont="1" applyFill="1" applyBorder="1" applyAlignment="1">
      <alignment vertical="top"/>
    </xf>
    <xf numFmtId="0" fontId="27" fillId="35" borderId="26" xfId="0" applyFont="1" applyFill="1" applyBorder="1" applyAlignment="1">
      <alignment vertical="justify"/>
    </xf>
    <xf numFmtId="183" fontId="6" fillId="35" borderId="26" xfId="0" applyNumberFormat="1" applyFont="1" applyFill="1" applyBorder="1" applyAlignment="1">
      <alignment vertical="justify"/>
    </xf>
    <xf numFmtId="9" fontId="6" fillId="35" borderId="26" xfId="0" applyNumberFormat="1" applyFont="1" applyFill="1" applyBorder="1" applyAlignment="1">
      <alignment vertical="top"/>
    </xf>
    <xf numFmtId="193" fontId="6" fillId="35" borderId="26" xfId="0" applyNumberFormat="1" applyFont="1" applyFill="1" applyBorder="1" applyAlignment="1">
      <alignment vertical="top"/>
    </xf>
    <xf numFmtId="1" fontId="6" fillId="35" borderId="26" xfId="0" applyNumberFormat="1" applyFont="1" applyFill="1" applyBorder="1" applyAlignment="1">
      <alignment vertical="top"/>
    </xf>
    <xf numFmtId="183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6" fillId="35" borderId="0" xfId="0" applyNumberFormat="1" applyFont="1" applyFill="1" applyBorder="1" applyAlignment="1">
      <alignment vertical="top"/>
    </xf>
    <xf numFmtId="2" fontId="102" fillId="0" borderId="0" xfId="0" applyNumberFormat="1" applyFont="1" applyAlignment="1">
      <alignment vertical="justify"/>
    </xf>
    <xf numFmtId="183" fontId="102" fillId="0" borderId="0" xfId="0" applyNumberFormat="1" applyFont="1" applyAlignment="1">
      <alignment vertical="justify"/>
    </xf>
    <xf numFmtId="183" fontId="0" fillId="0" borderId="0" xfId="0" applyNumberFormat="1" applyAlignment="1">
      <alignment horizontal="center" vertical="justify"/>
    </xf>
    <xf numFmtId="183" fontId="103" fillId="0" borderId="0" xfId="0" applyNumberFormat="1" applyFont="1" applyAlignment="1">
      <alignment horizontal="center" vertical="justify"/>
    </xf>
    <xf numFmtId="2" fontId="103" fillId="0" borderId="0" xfId="0" applyNumberFormat="1" applyFont="1" applyAlignment="1">
      <alignment vertical="justify"/>
    </xf>
    <xf numFmtId="1" fontId="6" fillId="0" borderId="0" xfId="0" applyNumberFormat="1" applyFont="1" applyBorder="1" applyAlignment="1">
      <alignment vertical="top"/>
    </xf>
    <xf numFmtId="1" fontId="6" fillId="0" borderId="0" xfId="0" applyNumberFormat="1" applyFont="1" applyBorder="1" applyAlignment="1">
      <alignment/>
    </xf>
    <xf numFmtId="1" fontId="27" fillId="0" borderId="0" xfId="0" applyNumberFormat="1" applyFont="1" applyBorder="1" applyAlignment="1">
      <alignment vertical="top"/>
    </xf>
    <xf numFmtId="183" fontId="102" fillId="0" borderId="0" xfId="0" applyNumberFormat="1" applyFont="1" applyAlignment="1">
      <alignment horizontal="center" vertical="justify"/>
    </xf>
    <xf numFmtId="183" fontId="6" fillId="33" borderId="0" xfId="0" applyNumberFormat="1" applyFont="1" applyFill="1" applyBorder="1" applyAlignment="1">
      <alignment horizontal="center" vertical="justify"/>
    </xf>
    <xf numFmtId="183" fontId="102" fillId="0" borderId="0" xfId="0" applyNumberFormat="1" applyFont="1" applyAlignment="1">
      <alignment vertical="top"/>
    </xf>
    <xf numFmtId="183" fontId="102" fillId="0" borderId="0" xfId="0" applyNumberFormat="1" applyFont="1" applyAlignment="1">
      <alignment horizontal="center" vertical="top"/>
    </xf>
    <xf numFmtId="183" fontId="0" fillId="0" borderId="0" xfId="63" applyNumberFormat="1" applyFont="1" applyAlignment="1">
      <alignment vertical="top"/>
    </xf>
    <xf numFmtId="1" fontId="26" fillId="0" borderId="0" xfId="0" applyNumberFormat="1" applyFont="1" applyBorder="1" applyAlignment="1">
      <alignment vertical="top"/>
    </xf>
    <xf numFmtId="183" fontId="102" fillId="0" borderId="0" xfId="63" applyNumberFormat="1" applyFont="1" applyAlignment="1">
      <alignment vertical="top"/>
    </xf>
    <xf numFmtId="183" fontId="0" fillId="0" borderId="0" xfId="0" applyNumberFormat="1" applyAlignment="1">
      <alignment vertical="top"/>
    </xf>
    <xf numFmtId="183" fontId="0" fillId="0" borderId="0" xfId="0" applyNumberFormat="1" applyAlignment="1">
      <alignment horizontal="center" vertical="top"/>
    </xf>
    <xf numFmtId="183" fontId="6" fillId="33" borderId="0" xfId="0" applyNumberFormat="1" applyFont="1" applyFill="1" applyBorder="1" applyAlignment="1">
      <alignment vertical="justify"/>
    </xf>
    <xf numFmtId="183" fontId="107" fillId="35" borderId="0" xfId="0" applyNumberFormat="1" applyFont="1" applyFill="1" applyBorder="1" applyAlignment="1">
      <alignment vertical="top"/>
    </xf>
    <xf numFmtId="183" fontId="0" fillId="35" borderId="0" xfId="0" applyNumberFormat="1" applyFill="1" applyAlignment="1">
      <alignment/>
    </xf>
    <xf numFmtId="183" fontId="0" fillId="35" borderId="0" xfId="0" applyNumberFormat="1" applyFill="1" applyAlignment="1">
      <alignment horizontal="center"/>
    </xf>
    <xf numFmtId="0" fontId="0" fillId="35" borderId="0" xfId="0" applyNumberFormat="1" applyFill="1" applyAlignment="1">
      <alignment horizontal="center"/>
    </xf>
    <xf numFmtId="183" fontId="33" fillId="35" borderId="0" xfId="0" applyNumberFormat="1" applyFont="1" applyFill="1" applyBorder="1" applyAlignment="1">
      <alignment vertical="top"/>
    </xf>
    <xf numFmtId="183" fontId="7" fillId="35" borderId="0" xfId="0" applyNumberFormat="1" applyFont="1" applyFill="1" applyAlignment="1">
      <alignment vertical="top"/>
    </xf>
    <xf numFmtId="0" fontId="102" fillId="37" borderId="26" xfId="0" applyFont="1" applyFill="1" applyBorder="1" applyAlignment="1">
      <alignment/>
    </xf>
    <xf numFmtId="0" fontId="47" fillId="37" borderId="26" xfId="0" applyFont="1" applyFill="1" applyBorder="1" applyAlignment="1">
      <alignment/>
    </xf>
    <xf numFmtId="183" fontId="26" fillId="33" borderId="26" xfId="0" applyNumberFormat="1" applyFont="1" applyFill="1" applyBorder="1" applyAlignment="1">
      <alignment vertical="justify"/>
    </xf>
    <xf numFmtId="183" fontId="27" fillId="0" borderId="26" xfId="0" applyNumberFormat="1" applyFont="1" applyBorder="1" applyAlignment="1">
      <alignment vertical="justify"/>
    </xf>
    <xf numFmtId="0" fontId="102" fillId="34" borderId="26" xfId="0" applyFont="1" applyFill="1" applyBorder="1" applyAlignment="1">
      <alignment/>
    </xf>
    <xf numFmtId="183" fontId="102" fillId="10" borderId="26" xfId="0" applyNumberFormat="1" applyFont="1" applyFill="1" applyBorder="1" applyAlignment="1">
      <alignment vertical="justify"/>
    </xf>
    <xf numFmtId="183" fontId="102" fillId="34" borderId="26" xfId="0" applyNumberFormat="1" applyFont="1" applyFill="1" applyBorder="1" applyAlignment="1">
      <alignment vertical="justify"/>
    </xf>
    <xf numFmtId="2" fontId="102" fillId="34" borderId="26" xfId="0" applyNumberFormat="1" applyFont="1" applyFill="1" applyBorder="1" applyAlignment="1">
      <alignment vertical="justify"/>
    </xf>
    <xf numFmtId="0" fontId="26" fillId="33" borderId="26" xfId="0" applyNumberFormat="1" applyFont="1" applyFill="1" applyBorder="1" applyAlignment="1">
      <alignment vertical="justify" wrapText="1"/>
    </xf>
    <xf numFmtId="0" fontId="26" fillId="33" borderId="26" xfId="0" applyNumberFormat="1" applyFont="1" applyFill="1" applyBorder="1" applyAlignment="1">
      <alignment vertical="justify"/>
    </xf>
    <xf numFmtId="0" fontId="26" fillId="0" borderId="26" xfId="0" applyNumberFormat="1" applyFont="1" applyBorder="1" applyAlignment="1">
      <alignment vertical="justify"/>
    </xf>
    <xf numFmtId="0" fontId="26" fillId="0" borderId="26" xfId="0" applyNumberFormat="1" applyFont="1" applyBorder="1" applyAlignment="1">
      <alignment/>
    </xf>
    <xf numFmtId="184" fontId="26" fillId="34" borderId="26" xfId="0" applyNumberFormat="1" applyFont="1" applyFill="1" applyBorder="1" applyAlignment="1">
      <alignment vertical="justify"/>
    </xf>
    <xf numFmtId="0" fontId="26" fillId="34" borderId="26" xfId="0" applyNumberFormat="1" applyFont="1" applyFill="1" applyBorder="1" applyAlignment="1">
      <alignment vertical="justify"/>
    </xf>
    <xf numFmtId="183" fontId="38" fillId="34" borderId="26" xfId="0" applyNumberFormat="1" applyFont="1" applyFill="1" applyBorder="1" applyAlignment="1">
      <alignment vertical="justify"/>
    </xf>
    <xf numFmtId="2" fontId="38" fillId="34" borderId="26" xfId="0" applyNumberFormat="1" applyFont="1" applyFill="1" applyBorder="1" applyAlignment="1">
      <alignment vertical="justify"/>
    </xf>
    <xf numFmtId="183" fontId="26" fillId="34" borderId="26" xfId="0" applyNumberFormat="1" applyFont="1" applyFill="1" applyBorder="1" applyAlignment="1">
      <alignment vertical="justify"/>
    </xf>
    <xf numFmtId="184" fontId="28" fillId="34" borderId="26" xfId="0" applyNumberFormat="1" applyFont="1" applyFill="1" applyBorder="1" applyAlignment="1">
      <alignment vertical="justify"/>
    </xf>
    <xf numFmtId="183" fontId="28" fillId="10" borderId="26" xfId="0" applyNumberFormat="1" applyFont="1" applyFill="1" applyBorder="1" applyAlignment="1">
      <alignment vertical="justify"/>
    </xf>
    <xf numFmtId="2" fontId="28" fillId="10" borderId="26" xfId="0" applyNumberFormat="1" applyFont="1" applyFill="1" applyBorder="1" applyAlignment="1">
      <alignment vertical="justify"/>
    </xf>
    <xf numFmtId="0" fontId="28" fillId="34" borderId="26" xfId="0" applyFont="1" applyFill="1" applyBorder="1" applyAlignment="1">
      <alignment vertical="center" wrapText="1"/>
    </xf>
    <xf numFmtId="183" fontId="108" fillId="10" borderId="26" xfId="0" applyNumberFormat="1" applyFont="1" applyFill="1" applyBorder="1" applyAlignment="1">
      <alignment vertical="justify"/>
    </xf>
    <xf numFmtId="183" fontId="102" fillId="38" borderId="26" xfId="0" applyNumberFormat="1" applyFont="1" applyFill="1" applyBorder="1" applyAlignment="1">
      <alignment vertical="justify"/>
    </xf>
    <xf numFmtId="0" fontId="102" fillId="34" borderId="26" xfId="0" applyFont="1" applyFill="1" applyBorder="1" applyAlignment="1">
      <alignment vertical="justify"/>
    </xf>
    <xf numFmtId="0" fontId="28" fillId="34" borderId="26" xfId="0" applyFont="1" applyFill="1" applyBorder="1" applyAlignment="1">
      <alignment vertical="justify" wrapText="1"/>
    </xf>
    <xf numFmtId="0" fontId="109" fillId="0" borderId="26" xfId="0" applyFont="1" applyBorder="1" applyAlignment="1">
      <alignment/>
    </xf>
    <xf numFmtId="0" fontId="109" fillId="0" borderId="26" xfId="0" applyFont="1" applyBorder="1" applyAlignment="1">
      <alignment horizontal="center" vertical="center"/>
    </xf>
    <xf numFmtId="0" fontId="0" fillId="0" borderId="0" xfId="0" applyAlignment="1">
      <alignment/>
    </xf>
    <xf numFmtId="183" fontId="2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" fontId="39" fillId="35" borderId="2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9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23" fillId="0" borderId="0" xfId="0" applyFont="1" applyBorder="1" applyAlignment="1">
      <alignment vertical="justify"/>
    </xf>
    <xf numFmtId="183" fontId="23" fillId="0" borderId="0" xfId="0" applyNumberFormat="1" applyFont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183" fontId="23" fillId="35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184" fontId="39" fillId="33" borderId="0" xfId="0" applyNumberFormat="1" applyFont="1" applyFill="1" applyBorder="1" applyAlignment="1">
      <alignment horizontal="center" vertical="center" wrapText="1"/>
    </xf>
    <xf numFmtId="183" fontId="23" fillId="0" borderId="0" xfId="0" applyNumberFormat="1" applyFont="1" applyFill="1" applyBorder="1" applyAlignment="1">
      <alignment horizontal="center" vertical="center"/>
    </xf>
    <xf numFmtId="0" fontId="22" fillId="35" borderId="0" xfId="54" applyFont="1" applyFill="1" applyBorder="1" applyAlignment="1">
      <alignment horizontal="center" vertical="center" wrapText="1"/>
      <protection/>
    </xf>
    <xf numFmtId="183" fontId="39" fillId="35" borderId="0" xfId="0" applyNumberFormat="1" applyFont="1" applyFill="1" applyBorder="1" applyAlignment="1">
      <alignment horizontal="center" vertical="center"/>
    </xf>
    <xf numFmtId="183" fontId="33" fillId="35" borderId="0" xfId="0" applyNumberFormat="1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justify"/>
    </xf>
    <xf numFmtId="3" fontId="39" fillId="33" borderId="26" xfId="55" applyNumberFormat="1" applyFont="1" applyFill="1" applyBorder="1" applyAlignment="1">
      <alignment horizontal="center" vertical="center"/>
      <protection/>
    </xf>
    <xf numFmtId="3" fontId="43" fillId="0" borderId="26" xfId="55" applyNumberFormat="1" applyFont="1" applyFill="1" applyBorder="1" applyAlignment="1">
      <alignment horizontal="center" vertical="center"/>
      <protection/>
    </xf>
    <xf numFmtId="3" fontId="44" fillId="33" borderId="26" xfId="55" applyNumberFormat="1" applyFont="1" applyFill="1" applyBorder="1" applyAlignment="1">
      <alignment horizontal="center" vertical="center"/>
      <protection/>
    </xf>
    <xf numFmtId="3" fontId="21" fillId="33" borderId="26" xfId="55" applyNumberFormat="1" applyFont="1" applyFill="1" applyBorder="1" applyAlignment="1">
      <alignment horizontal="center" vertical="center"/>
      <protection/>
    </xf>
    <xf numFmtId="3" fontId="47" fillId="33" borderId="26" xfId="55" applyNumberFormat="1" applyFont="1" applyFill="1" applyBorder="1" applyAlignment="1">
      <alignment horizontal="center" vertical="center"/>
      <protection/>
    </xf>
    <xf numFmtId="3" fontId="44" fillId="0" borderId="26" xfId="55" applyNumberFormat="1" applyFont="1" applyBorder="1" applyAlignment="1">
      <alignment horizontal="center" vertical="center"/>
      <protection/>
    </xf>
    <xf numFmtId="3" fontId="18" fillId="4" borderId="26" xfId="55" applyNumberFormat="1" applyFont="1" applyFill="1" applyBorder="1" applyAlignment="1">
      <alignment horizontal="center" vertical="center"/>
      <protection/>
    </xf>
    <xf numFmtId="3" fontId="75" fillId="33" borderId="26" xfId="55" applyNumberFormat="1" applyFont="1" applyFill="1" applyBorder="1" applyAlignment="1">
      <alignment horizontal="center" vertical="center"/>
      <protection/>
    </xf>
    <xf numFmtId="3" fontId="77" fillId="0" borderId="26" xfId="55" applyNumberFormat="1" applyFont="1" applyBorder="1" applyAlignment="1">
      <alignment horizontal="center" vertical="center"/>
      <protection/>
    </xf>
    <xf numFmtId="3" fontId="21" fillId="0" borderId="26" xfId="55" applyNumberFormat="1" applyFont="1" applyBorder="1" applyAlignment="1">
      <alignment horizontal="center" vertical="center"/>
      <protection/>
    </xf>
    <xf numFmtId="3" fontId="22" fillId="0" borderId="26" xfId="55" applyNumberFormat="1" applyFont="1" applyBorder="1" applyAlignment="1">
      <alignment horizontal="center" vertical="center"/>
      <protection/>
    </xf>
    <xf numFmtId="3" fontId="18" fillId="4" borderId="26" xfId="55" applyNumberFormat="1" applyFont="1" applyFill="1" applyBorder="1" applyAlignment="1">
      <alignment horizontal="center" vertical="center"/>
      <protection/>
    </xf>
    <xf numFmtId="3" fontId="75" fillId="0" borderId="26" xfId="55" applyNumberFormat="1" applyFont="1" applyBorder="1" applyAlignment="1">
      <alignment horizontal="center" vertical="center"/>
      <protection/>
    </xf>
    <xf numFmtId="3" fontId="45" fillId="0" borderId="26" xfId="55" applyNumberFormat="1" applyFont="1" applyBorder="1" applyAlignment="1">
      <alignment horizontal="center" vertical="center"/>
      <protection/>
    </xf>
    <xf numFmtId="3" fontId="79" fillId="0" borderId="26" xfId="55" applyNumberFormat="1" applyFont="1" applyBorder="1" applyAlignment="1">
      <alignment horizontal="center" vertical="center"/>
      <protection/>
    </xf>
    <xf numFmtId="180" fontId="42" fillId="33" borderId="26" xfId="55" applyNumberFormat="1" applyFont="1" applyFill="1" applyBorder="1" applyAlignment="1">
      <alignment horizontal="center" vertical="center"/>
      <protection/>
    </xf>
    <xf numFmtId="180" fontId="31" fillId="33" borderId="26" xfId="55" applyNumberFormat="1" applyFont="1" applyFill="1" applyBorder="1" applyAlignment="1">
      <alignment horizontal="center" vertical="center"/>
      <protection/>
    </xf>
    <xf numFmtId="180" fontId="77" fillId="0" borderId="26" xfId="55" applyNumberFormat="1" applyFont="1" applyBorder="1" applyAlignment="1">
      <alignment vertical="center"/>
      <protection/>
    </xf>
    <xf numFmtId="0" fontId="0" fillId="0" borderId="0" xfId="0" applyAlignment="1">
      <alignment/>
    </xf>
    <xf numFmtId="183" fontId="45" fillId="0" borderId="0" xfId="55" applyNumberFormat="1" applyFont="1">
      <alignment/>
      <protection/>
    </xf>
    <xf numFmtId="180" fontId="45" fillId="0" borderId="0" xfId="55" applyNumberFormat="1" applyFont="1">
      <alignment/>
      <protection/>
    </xf>
    <xf numFmtId="183" fontId="6" fillId="0" borderId="25" xfId="0" applyNumberFormat="1" applyFont="1" applyBorder="1" applyAlignment="1">
      <alignment horizontal="center" vertical="center" wrapText="1"/>
    </xf>
    <xf numFmtId="183" fontId="6" fillId="0" borderId="15" xfId="0" applyNumberFormat="1" applyFont="1" applyBorder="1" applyAlignment="1">
      <alignment horizontal="center" vertical="center" wrapText="1"/>
    </xf>
    <xf numFmtId="183" fontId="6" fillId="32" borderId="15" xfId="0" applyNumberFormat="1" applyFont="1" applyFill="1" applyBorder="1" applyAlignment="1">
      <alignment horizontal="center" vertical="center" wrapText="1"/>
    </xf>
    <xf numFmtId="183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33" borderId="37" xfId="0" applyFont="1" applyFill="1" applyBorder="1" applyAlignment="1">
      <alignment horizontal="center" vertical="center" wrapText="1"/>
    </xf>
    <xf numFmtId="181" fontId="3" fillId="0" borderId="38" xfId="0" applyNumberFormat="1" applyFont="1" applyBorder="1" applyAlignment="1">
      <alignment horizontal="center" vertical="center"/>
    </xf>
    <xf numFmtId="182" fontId="10" fillId="33" borderId="31" xfId="0" applyNumberFormat="1" applyFont="1" applyFill="1" applyBorder="1" applyAlignment="1">
      <alignment horizontal="right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vertical="center" wrapText="1"/>
    </xf>
    <xf numFmtId="180" fontId="3" fillId="4" borderId="31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183" fontId="3" fillId="33" borderId="31" xfId="0" applyNumberFormat="1" applyFont="1" applyFill="1" applyBorder="1" applyAlignment="1">
      <alignment horizontal="center" vertical="center" wrapText="1"/>
    </xf>
    <xf numFmtId="181" fontId="3" fillId="0" borderId="29" xfId="0" applyNumberFormat="1" applyFont="1" applyBorder="1" applyAlignment="1">
      <alignment horizontal="center" vertical="center"/>
    </xf>
    <xf numFmtId="182" fontId="10" fillId="0" borderId="29" xfId="0" applyNumberFormat="1" applyFont="1" applyBorder="1" applyAlignment="1">
      <alignment horizontal="right" vertical="center"/>
    </xf>
    <xf numFmtId="0" fontId="10" fillId="33" borderId="3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 wrapText="1"/>
    </xf>
    <xf numFmtId="0" fontId="10" fillId="33" borderId="26" xfId="0" applyFont="1" applyFill="1" applyBorder="1" applyAlignment="1">
      <alignment vertical="center" wrapText="1"/>
    </xf>
    <xf numFmtId="180" fontId="3" fillId="33" borderId="26" xfId="0" applyNumberFormat="1" applyFont="1" applyFill="1" applyBorder="1" applyAlignment="1">
      <alignment horizontal="center" vertical="center" wrapText="1"/>
    </xf>
    <xf numFmtId="183" fontId="3" fillId="33" borderId="26" xfId="0" applyNumberFormat="1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center" vertical="center" wrapText="1"/>
    </xf>
    <xf numFmtId="1" fontId="3" fillId="33" borderId="26" xfId="0" applyNumberFormat="1" applyFont="1" applyFill="1" applyBorder="1" applyAlignment="1">
      <alignment horizontal="center" vertical="center" wrapText="1"/>
    </xf>
    <xf numFmtId="182" fontId="10" fillId="0" borderId="36" xfId="0" applyNumberFormat="1" applyFont="1" applyBorder="1" applyAlignment="1">
      <alignment horizontal="right" vertical="center"/>
    </xf>
    <xf numFmtId="0" fontId="3" fillId="33" borderId="2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182" fontId="10" fillId="0" borderId="26" xfId="0" applyNumberFormat="1" applyFont="1" applyBorder="1" applyAlignment="1">
      <alignment horizontal="right" vertical="center"/>
    </xf>
    <xf numFmtId="0" fontId="10" fillId="33" borderId="35" xfId="0" applyFont="1" applyFill="1" applyBorder="1" applyAlignment="1">
      <alignment horizontal="center" vertical="center"/>
    </xf>
    <xf numFmtId="184" fontId="3" fillId="33" borderId="26" xfId="0" applyNumberFormat="1" applyFont="1" applyFill="1" applyBorder="1" applyAlignment="1">
      <alignment horizontal="center" vertical="center"/>
    </xf>
    <xf numFmtId="184" fontId="3" fillId="33" borderId="26" xfId="0" applyNumberFormat="1" applyFont="1" applyFill="1" applyBorder="1" applyAlignment="1">
      <alignment horizontal="left" vertical="center"/>
    </xf>
    <xf numFmtId="184" fontId="3" fillId="33" borderId="26" xfId="0" applyNumberFormat="1" applyFont="1" applyFill="1" applyBorder="1" applyAlignment="1">
      <alignment horizontal="left" vertical="center" wrapText="1"/>
    </xf>
    <xf numFmtId="185" fontId="22" fillId="4" borderId="26" xfId="0" applyNumberFormat="1" applyFont="1" applyFill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1" fontId="3" fillId="33" borderId="26" xfId="0" applyNumberFormat="1" applyFont="1" applyFill="1" applyBorder="1" applyAlignment="1">
      <alignment horizontal="left" vertical="center"/>
    </xf>
    <xf numFmtId="182" fontId="10" fillId="0" borderId="26" xfId="0" applyNumberFormat="1" applyFont="1" applyBorder="1" applyAlignment="1">
      <alignment vertical="center"/>
    </xf>
    <xf numFmtId="184" fontId="10" fillId="33" borderId="26" xfId="0" applyNumberFormat="1" applyFont="1" applyFill="1" applyBorder="1" applyAlignment="1">
      <alignment horizontal="left" vertical="center" wrapText="1"/>
    </xf>
    <xf numFmtId="185" fontId="3" fillId="33" borderId="26" xfId="0" applyNumberFormat="1" applyFont="1" applyFill="1" applyBorder="1" applyAlignment="1">
      <alignment horizontal="left" vertical="center"/>
    </xf>
    <xf numFmtId="183" fontId="3" fillId="33" borderId="26" xfId="0" applyNumberFormat="1" applyFont="1" applyFill="1" applyBorder="1" applyAlignment="1">
      <alignment horizontal="center" vertical="center"/>
    </xf>
    <xf numFmtId="183" fontId="3" fillId="33" borderId="26" xfId="0" applyNumberFormat="1" applyFont="1" applyFill="1" applyBorder="1" applyAlignment="1">
      <alignment vertical="center"/>
    </xf>
    <xf numFmtId="183" fontId="3" fillId="33" borderId="26" xfId="0" applyNumberFormat="1" applyFont="1" applyFill="1" applyBorder="1" applyAlignment="1">
      <alignment horizontal="left" vertical="center"/>
    </xf>
    <xf numFmtId="182" fontId="10" fillId="0" borderId="29" xfId="0" applyNumberFormat="1" applyFont="1" applyBorder="1" applyAlignment="1">
      <alignment vertical="center"/>
    </xf>
    <xf numFmtId="184" fontId="3" fillId="33" borderId="29" xfId="0" applyNumberFormat="1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184" fontId="10" fillId="33" borderId="29" xfId="0" applyNumberFormat="1" applyFont="1" applyFill="1" applyBorder="1" applyAlignment="1">
      <alignment horizontal="left" vertical="top" wrapText="1"/>
    </xf>
    <xf numFmtId="0" fontId="10" fillId="33" borderId="26" xfId="0" applyFont="1" applyFill="1" applyBorder="1" applyAlignment="1">
      <alignment horizontal="center" vertical="center"/>
    </xf>
    <xf numFmtId="184" fontId="3" fillId="33" borderId="31" xfId="0" applyNumberFormat="1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 wrapText="1"/>
    </xf>
    <xf numFmtId="184" fontId="10" fillId="33" borderId="31" xfId="0" applyNumberFormat="1" applyFont="1" applyFill="1" applyBorder="1" applyAlignment="1">
      <alignment horizontal="left" vertical="top" wrapText="1"/>
    </xf>
    <xf numFmtId="185" fontId="3" fillId="33" borderId="31" xfId="0" applyNumberFormat="1" applyFont="1" applyFill="1" applyBorder="1" applyAlignment="1">
      <alignment horizontal="left" vertical="center"/>
    </xf>
    <xf numFmtId="183" fontId="3" fillId="33" borderId="31" xfId="0" applyNumberFormat="1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left" vertical="top" wrapText="1"/>
    </xf>
    <xf numFmtId="0" fontId="10" fillId="33" borderId="26" xfId="0" applyFont="1" applyFill="1" applyBorder="1" applyAlignment="1">
      <alignment vertical="justify"/>
    </xf>
    <xf numFmtId="184" fontId="10" fillId="33" borderId="31" xfId="0" applyNumberFormat="1" applyFont="1" applyFill="1" applyBorder="1" applyAlignment="1">
      <alignment horizontal="left" vertical="center" wrapText="1"/>
    </xf>
    <xf numFmtId="184" fontId="3" fillId="4" borderId="26" xfId="0" applyNumberFormat="1" applyFont="1" applyFill="1" applyBorder="1" applyAlignment="1">
      <alignment horizontal="left" vertical="center" wrapText="1"/>
    </xf>
    <xf numFmtId="184" fontId="3" fillId="4" borderId="26" xfId="0" applyNumberFormat="1" applyFont="1" applyFill="1" applyBorder="1" applyAlignment="1">
      <alignment horizontal="left" vertical="center"/>
    </xf>
    <xf numFmtId="185" fontId="3" fillId="4" borderId="26" xfId="0" applyNumberFormat="1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10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180" fontId="0" fillId="0" borderId="29" xfId="0" applyNumberFormat="1" applyFont="1" applyBorder="1" applyAlignment="1">
      <alignment vertical="center"/>
    </xf>
    <xf numFmtId="183" fontId="0" fillId="0" borderId="29" xfId="0" applyNumberFormat="1" applyFont="1" applyBorder="1" applyAlignment="1">
      <alignment vertical="center"/>
    </xf>
    <xf numFmtId="183" fontId="0" fillId="0" borderId="26" xfId="0" applyNumberFormat="1" applyFont="1" applyBorder="1" applyAlignment="1">
      <alignment vertical="center"/>
    </xf>
    <xf numFmtId="0" fontId="10" fillId="0" borderId="31" xfId="54" applyFont="1" applyFill="1" applyBorder="1" applyAlignment="1">
      <alignment horizontal="left" vertical="center" wrapText="1"/>
      <protection/>
    </xf>
    <xf numFmtId="0" fontId="0" fillId="0" borderId="31" xfId="0" applyFont="1" applyBorder="1" applyAlignment="1">
      <alignment/>
    </xf>
    <xf numFmtId="0" fontId="1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180" fontId="0" fillId="0" borderId="31" xfId="0" applyNumberFormat="1" applyFont="1" applyBorder="1" applyAlignment="1">
      <alignment vertical="center"/>
    </xf>
    <xf numFmtId="183" fontId="0" fillId="0" borderId="31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81" fontId="3" fillId="33" borderId="29" xfId="0" applyNumberFormat="1" applyFont="1" applyFill="1" applyBorder="1" applyAlignment="1">
      <alignment vertical="center"/>
    </xf>
    <xf numFmtId="0" fontId="0" fillId="0" borderId="29" xfId="0" applyFont="1" applyBorder="1" applyAlignment="1">
      <alignment horizontal="center"/>
    </xf>
    <xf numFmtId="181" fontId="3" fillId="33" borderId="26" xfId="0" applyNumberFormat="1" applyFont="1" applyFill="1" applyBorder="1" applyAlignment="1">
      <alignment vertical="center"/>
    </xf>
    <xf numFmtId="0" fontId="0" fillId="0" borderId="26" xfId="0" applyFont="1" applyBorder="1" applyAlignment="1">
      <alignment horizontal="center"/>
    </xf>
    <xf numFmtId="0" fontId="10" fillId="0" borderId="26" xfId="54" applyFont="1" applyFill="1" applyBorder="1" applyAlignment="1">
      <alignment horizontal="left" vertical="center" wrapText="1"/>
      <protection/>
    </xf>
    <xf numFmtId="0" fontId="0" fillId="0" borderId="26" xfId="0" applyFont="1" applyBorder="1" applyAlignment="1">
      <alignment/>
    </xf>
    <xf numFmtId="180" fontId="0" fillId="0" borderId="26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4" borderId="29" xfId="0" applyFont="1" applyFill="1" applyBorder="1" applyAlignment="1">
      <alignment/>
    </xf>
    <xf numFmtId="0" fontId="10" fillId="4" borderId="29" xfId="0" applyFont="1" applyFill="1" applyBorder="1" applyAlignment="1">
      <alignment vertical="top" wrapText="1"/>
    </xf>
    <xf numFmtId="0" fontId="0" fillId="4" borderId="29" xfId="0" applyFont="1" applyFill="1" applyBorder="1" applyAlignment="1">
      <alignment vertical="center"/>
    </xf>
    <xf numFmtId="180" fontId="0" fillId="4" borderId="29" xfId="0" applyNumberFormat="1" applyFont="1" applyFill="1" applyBorder="1" applyAlignment="1">
      <alignment vertical="center"/>
    </xf>
    <xf numFmtId="0" fontId="10" fillId="4" borderId="26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10" fillId="0" borderId="29" xfId="0" applyFont="1" applyBorder="1" applyAlignment="1">
      <alignment vertical="top" wrapText="1"/>
    </xf>
    <xf numFmtId="0" fontId="10" fillId="0" borderId="31" xfId="54" applyFont="1" applyFill="1" applyBorder="1" applyAlignment="1">
      <alignment vertical="center" wrapText="1"/>
      <protection/>
    </xf>
    <xf numFmtId="0" fontId="10" fillId="0" borderId="26" xfId="0" applyFont="1" applyBorder="1" applyAlignment="1">
      <alignment vertical="center"/>
    </xf>
    <xf numFmtId="0" fontId="10" fillId="0" borderId="29" xfId="54" applyFont="1" applyFill="1" applyBorder="1" applyAlignment="1">
      <alignment vertical="top" wrapText="1"/>
      <protection/>
    </xf>
    <xf numFmtId="0" fontId="10" fillId="0" borderId="26" xfId="54" applyFont="1" applyFill="1" applyBorder="1" applyAlignment="1">
      <alignment vertical="center" wrapText="1"/>
      <protection/>
    </xf>
    <xf numFmtId="0" fontId="10" fillId="0" borderId="31" xfId="54" applyFont="1" applyFill="1" applyBorder="1" applyAlignment="1">
      <alignment vertical="top" wrapText="1"/>
      <protection/>
    </xf>
    <xf numFmtId="0" fontId="10" fillId="0" borderId="31" xfId="0" applyFont="1" applyBorder="1" applyAlignment="1">
      <alignment vertical="top" wrapText="1"/>
    </xf>
    <xf numFmtId="0" fontId="10" fillId="0" borderId="39" xfId="54" applyFont="1" applyFill="1" applyBorder="1" applyAlignment="1">
      <alignment vertical="center" wrapText="1"/>
      <protection/>
    </xf>
    <xf numFmtId="182" fontId="0" fillId="0" borderId="26" xfId="0" applyNumberFormat="1" applyFont="1" applyBorder="1" applyAlignment="1">
      <alignment/>
    </xf>
    <xf numFmtId="0" fontId="3" fillId="0" borderId="40" xfId="54" applyFont="1" applyBorder="1" applyAlignment="1">
      <alignment horizontal="center" vertical="center" wrapText="1"/>
      <protection/>
    </xf>
    <xf numFmtId="0" fontId="3" fillId="0" borderId="38" xfId="54" applyFont="1" applyBorder="1" applyAlignment="1">
      <alignment horizontal="center" vertical="center" wrapText="1"/>
      <protection/>
    </xf>
    <xf numFmtId="0" fontId="3" fillId="0" borderId="41" xfId="54" applyFont="1" applyBorder="1" applyAlignment="1">
      <alignment horizontal="center" vertical="center" wrapText="1"/>
      <protection/>
    </xf>
    <xf numFmtId="0" fontId="3" fillId="33" borderId="42" xfId="0" applyFont="1" applyFill="1" applyBorder="1" applyAlignment="1">
      <alignment horizontal="center" vertical="top" wrapText="1"/>
    </xf>
    <xf numFmtId="0" fontId="3" fillId="33" borderId="43" xfId="0" applyFont="1" applyFill="1" applyBorder="1" applyAlignment="1">
      <alignment horizontal="center" vertical="top" wrapText="1"/>
    </xf>
    <xf numFmtId="0" fontId="3" fillId="33" borderId="44" xfId="0" applyFont="1" applyFill="1" applyBorder="1" applyAlignment="1">
      <alignment horizontal="center" vertical="center" wrapText="1"/>
    </xf>
    <xf numFmtId="0" fontId="3" fillId="0" borderId="45" xfId="54" applyFont="1" applyBorder="1" applyAlignment="1">
      <alignment horizontal="center" vertical="center" wrapText="1"/>
      <protection/>
    </xf>
    <xf numFmtId="0" fontId="3" fillId="0" borderId="35" xfId="54" applyFont="1" applyBorder="1" applyAlignment="1">
      <alignment horizontal="center" vertical="center" wrapText="1"/>
      <protection/>
    </xf>
    <xf numFmtId="0" fontId="3" fillId="0" borderId="46" xfId="54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top" wrapText="1"/>
    </xf>
    <xf numFmtId="0" fontId="3" fillId="33" borderId="44" xfId="0" applyFont="1" applyFill="1" applyBorder="1" applyAlignment="1">
      <alignment horizontal="center" vertical="top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49" xfId="54" applyFont="1" applyBorder="1" applyAlignment="1">
      <alignment horizontal="center" vertical="center" wrapText="1"/>
      <protection/>
    </xf>
    <xf numFmtId="0" fontId="3" fillId="0" borderId="50" xfId="54" applyFont="1" applyBorder="1" applyAlignment="1">
      <alignment horizontal="center" vertical="center" wrapText="1"/>
      <protection/>
    </xf>
    <xf numFmtId="0" fontId="3" fillId="0" borderId="51" xfId="54" applyFont="1" applyBorder="1" applyAlignment="1">
      <alignment horizontal="center" vertical="center" wrapText="1"/>
      <protection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10" fillId="33" borderId="29" xfId="54" applyFont="1" applyFill="1" applyBorder="1" applyAlignment="1">
      <alignment vertical="top" wrapText="1"/>
      <protection/>
    </xf>
    <xf numFmtId="0" fontId="10" fillId="33" borderId="26" xfId="0" applyFont="1" applyFill="1" applyBorder="1" applyAlignment="1">
      <alignment vertical="top" wrapText="1"/>
    </xf>
    <xf numFmtId="0" fontId="10" fillId="33" borderId="36" xfId="54" applyFont="1" applyFill="1" applyBorder="1" applyAlignment="1">
      <alignment horizontal="left" vertical="top" wrapText="1"/>
      <protection/>
    </xf>
    <xf numFmtId="184" fontId="10" fillId="33" borderId="26" xfId="0" applyNumberFormat="1" applyFont="1" applyFill="1" applyBorder="1" applyAlignment="1">
      <alignment horizontal="left" vertical="top" wrapText="1"/>
    </xf>
    <xf numFmtId="0" fontId="10" fillId="33" borderId="29" xfId="0" applyFont="1" applyFill="1" applyBorder="1" applyAlignment="1">
      <alignment horizontal="left" vertical="top" wrapText="1"/>
    </xf>
    <xf numFmtId="0" fontId="10" fillId="0" borderId="29" xfId="54" applyFont="1" applyFill="1" applyBorder="1" applyAlignment="1">
      <alignment horizontal="left" vertical="top" wrapText="1"/>
      <protection/>
    </xf>
    <xf numFmtId="0" fontId="10" fillId="0" borderId="26" xfId="54" applyFont="1" applyFill="1" applyBorder="1" applyAlignment="1">
      <alignment horizontal="left" vertical="top" wrapText="1"/>
      <protection/>
    </xf>
    <xf numFmtId="0" fontId="0" fillId="0" borderId="26" xfId="0" applyFont="1" applyBorder="1" applyAlignment="1">
      <alignment vertical="top"/>
    </xf>
    <xf numFmtId="0" fontId="10" fillId="4" borderId="26" xfId="0" applyFont="1" applyFill="1" applyBorder="1" applyAlignment="1">
      <alignment horizontal="left" vertical="top" wrapText="1"/>
    </xf>
    <xf numFmtId="0" fontId="10" fillId="4" borderId="31" xfId="54" applyFont="1" applyFill="1" applyBorder="1" applyAlignment="1">
      <alignment vertical="top" wrapText="1"/>
      <protection/>
    </xf>
    <xf numFmtId="0" fontId="3" fillId="33" borderId="31" xfId="0" applyFont="1" applyFill="1" applyBorder="1" applyAlignment="1">
      <alignment vertical="top" wrapText="1"/>
    </xf>
    <xf numFmtId="0" fontId="3" fillId="33" borderId="31" xfId="0" applyFont="1" applyFill="1" applyBorder="1" applyAlignment="1">
      <alignment horizontal="left" vertical="top" wrapText="1"/>
    </xf>
    <xf numFmtId="0" fontId="40" fillId="0" borderId="3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35" fillId="35" borderId="57" xfId="0" applyFont="1" applyFill="1" applyBorder="1" applyAlignment="1">
      <alignment horizontal="center" vertical="justify"/>
    </xf>
    <xf numFmtId="0" fontId="35" fillId="35" borderId="58" xfId="0" applyFont="1" applyFill="1" applyBorder="1" applyAlignment="1">
      <alignment horizontal="center" vertical="justify"/>
    </xf>
    <xf numFmtId="0" fontId="35" fillId="35" borderId="34" xfId="0" applyFont="1" applyFill="1" applyBorder="1" applyAlignment="1">
      <alignment horizontal="center" vertical="justify"/>
    </xf>
    <xf numFmtId="184" fontId="39" fillId="33" borderId="36" xfId="0" applyNumberFormat="1" applyFont="1" applyFill="1" applyBorder="1" applyAlignment="1">
      <alignment horizontal="center" vertical="center" wrapText="1"/>
    </xf>
    <xf numFmtId="184" fontId="39" fillId="33" borderId="16" xfId="0" applyNumberFormat="1" applyFont="1" applyFill="1" applyBorder="1" applyAlignment="1">
      <alignment horizontal="center" vertical="center" wrapText="1"/>
    </xf>
    <xf numFmtId="184" fontId="39" fillId="33" borderId="56" xfId="0" applyNumberFormat="1" applyFont="1" applyFill="1" applyBorder="1" applyAlignment="1">
      <alignment horizontal="center" vertical="center" wrapText="1"/>
    </xf>
    <xf numFmtId="0" fontId="22" fillId="35" borderId="36" xfId="54" applyFont="1" applyFill="1" applyBorder="1" applyAlignment="1">
      <alignment horizontal="center" vertical="center" wrapText="1"/>
      <protection/>
    </xf>
    <xf numFmtId="0" fontId="22" fillId="35" borderId="16" xfId="54" applyFont="1" applyFill="1" applyBorder="1" applyAlignment="1">
      <alignment horizontal="center" vertical="center" wrapText="1"/>
      <protection/>
    </xf>
    <xf numFmtId="0" fontId="22" fillId="35" borderId="56" xfId="54" applyFont="1" applyFill="1" applyBorder="1" applyAlignment="1">
      <alignment horizontal="center" vertical="center" wrapText="1"/>
      <protection/>
    </xf>
    <xf numFmtId="181" fontId="3" fillId="0" borderId="40" xfId="0" applyNumberFormat="1" applyFont="1" applyBorder="1" applyAlignment="1">
      <alignment horizontal="center" vertical="center" wrapText="1"/>
    </xf>
    <xf numFmtId="181" fontId="3" fillId="0" borderId="45" xfId="0" applyNumberFormat="1" applyFont="1" applyBorder="1" applyAlignment="1">
      <alignment horizontal="center" vertical="center" wrapText="1"/>
    </xf>
    <xf numFmtId="181" fontId="3" fillId="0" borderId="49" xfId="0" applyNumberFormat="1" applyFont="1" applyBorder="1" applyAlignment="1">
      <alignment horizontal="center" vertical="center" wrapText="1"/>
    </xf>
    <xf numFmtId="182" fontId="3" fillId="0" borderId="38" xfId="0" applyNumberFormat="1" applyFont="1" applyBorder="1" applyAlignment="1">
      <alignment horizontal="center" vertical="center" wrapText="1"/>
    </xf>
    <xf numFmtId="182" fontId="3" fillId="0" borderId="35" xfId="0" applyNumberFormat="1" applyFont="1" applyBorder="1" applyAlignment="1">
      <alignment horizontal="center" vertical="center" wrapText="1"/>
    </xf>
    <xf numFmtId="182" fontId="3" fillId="0" borderId="50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justify" wrapText="1"/>
    </xf>
    <xf numFmtId="0" fontId="0" fillId="0" borderId="33" xfId="0" applyFont="1" applyBorder="1" applyAlignment="1">
      <alignment vertical="justify" wrapText="1"/>
    </xf>
    <xf numFmtId="0" fontId="0" fillId="0" borderId="61" xfId="0" applyFont="1" applyBorder="1" applyAlignment="1">
      <alignment vertical="justify" wrapText="1"/>
    </xf>
    <xf numFmtId="0" fontId="10" fillId="33" borderId="3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84" fontId="3" fillId="33" borderId="29" xfId="0" applyNumberFormat="1" applyFont="1" applyFill="1" applyBorder="1" applyAlignment="1">
      <alignment horizontal="center" vertical="center"/>
    </xf>
    <xf numFmtId="184" fontId="3" fillId="33" borderId="31" xfId="0" applyNumberFormat="1" applyFont="1" applyFill="1" applyBorder="1" applyAlignment="1">
      <alignment horizontal="center" vertical="center"/>
    </xf>
    <xf numFmtId="182" fontId="10" fillId="0" borderId="29" xfId="0" applyNumberFormat="1" applyFont="1" applyBorder="1" applyAlignment="1">
      <alignment vertical="center"/>
    </xf>
    <xf numFmtId="182" fontId="10" fillId="0" borderId="31" xfId="0" applyNumberFormat="1" applyFont="1" applyBorder="1" applyAlignment="1">
      <alignment vertical="center"/>
    </xf>
    <xf numFmtId="184" fontId="3" fillId="33" borderId="29" xfId="0" applyNumberFormat="1" applyFont="1" applyFill="1" applyBorder="1" applyAlignment="1">
      <alignment horizontal="left" vertical="center"/>
    </xf>
    <xf numFmtId="184" fontId="3" fillId="33" borderId="31" xfId="0" applyNumberFormat="1" applyFont="1" applyFill="1" applyBorder="1" applyAlignment="1">
      <alignment horizontal="left" vertical="center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/>
    </xf>
    <xf numFmtId="181" fontId="3" fillId="33" borderId="31" xfId="0" applyNumberFormat="1" applyFont="1" applyFill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6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32" borderId="4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63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56" xfId="0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48" xfId="0" applyBorder="1" applyAlignment="1">
      <alignment vertical="justify"/>
    </xf>
    <xf numFmtId="0" fontId="10" fillId="0" borderId="28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justify"/>
    </xf>
    <xf numFmtId="0" fontId="0" fillId="0" borderId="16" xfId="0" applyBorder="1" applyAlignment="1">
      <alignment vertical="justify"/>
    </xf>
    <xf numFmtId="0" fontId="0" fillId="0" borderId="56" xfId="0" applyBorder="1" applyAlignment="1">
      <alignment vertical="justify"/>
    </xf>
    <xf numFmtId="0" fontId="6" fillId="0" borderId="64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3" fillId="0" borderId="6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6" fillId="0" borderId="64" xfId="53" applyFont="1" applyFill="1" applyBorder="1" applyAlignment="1">
      <alignment vertical="justify"/>
      <protection/>
    </xf>
    <xf numFmtId="0" fontId="0" fillId="0" borderId="58" xfId="0" applyBorder="1" applyAlignment="1">
      <alignment vertical="justify"/>
    </xf>
    <xf numFmtId="0" fontId="0" fillId="0" borderId="34" xfId="0" applyBorder="1" applyAlignment="1">
      <alignment vertical="justify"/>
    </xf>
    <xf numFmtId="0" fontId="6" fillId="0" borderId="64" xfId="0" applyFont="1" applyBorder="1" applyAlignment="1">
      <alignment vertical="justify"/>
    </xf>
    <xf numFmtId="0" fontId="80" fillId="0" borderId="64" xfId="53" applyFont="1" applyFill="1" applyBorder="1" applyAlignment="1">
      <alignment vertical="justify"/>
      <protection/>
    </xf>
    <xf numFmtId="0" fontId="106" fillId="0" borderId="58" xfId="0" applyFont="1" applyBorder="1" applyAlignment="1">
      <alignment vertical="justify"/>
    </xf>
    <xf numFmtId="0" fontId="106" fillId="0" borderId="34" xfId="0" applyFont="1" applyBorder="1" applyAlignment="1">
      <alignment vertical="justify"/>
    </xf>
    <xf numFmtId="0" fontId="81" fillId="32" borderId="12" xfId="0" applyFont="1" applyFill="1" applyBorder="1" applyAlignment="1">
      <alignment horizontal="center" vertical="center" wrapText="1"/>
    </xf>
    <xf numFmtId="0" fontId="81" fillId="32" borderId="37" xfId="0" applyFont="1" applyFill="1" applyBorder="1" applyAlignment="1">
      <alignment horizontal="center" vertical="center" wrapText="1"/>
    </xf>
    <xf numFmtId="0" fontId="80" fillId="0" borderId="64" xfId="0" applyFont="1" applyBorder="1" applyAlignment="1">
      <alignment vertical="justify"/>
    </xf>
    <xf numFmtId="0" fontId="106" fillId="0" borderId="36" xfId="0" applyFont="1" applyFill="1" applyBorder="1" applyAlignment="1">
      <alignment vertical="center" wrapText="1"/>
    </xf>
    <xf numFmtId="0" fontId="106" fillId="0" borderId="56" xfId="0" applyFont="1" applyFill="1" applyBorder="1" applyAlignment="1">
      <alignment vertical="center" wrapText="1"/>
    </xf>
    <xf numFmtId="0" fontId="106" fillId="0" borderId="36" xfId="0" applyFont="1" applyBorder="1" applyAlignment="1">
      <alignment vertical="center" wrapText="1"/>
    </xf>
    <xf numFmtId="0" fontId="106" fillId="0" borderId="16" xfId="0" applyFont="1" applyBorder="1" applyAlignment="1">
      <alignment vertical="center" wrapText="1"/>
    </xf>
    <xf numFmtId="0" fontId="106" fillId="0" borderId="56" xfId="0" applyFont="1" applyBorder="1" applyAlignment="1">
      <alignment vertical="center" wrapText="1"/>
    </xf>
    <xf numFmtId="0" fontId="84" fillId="0" borderId="16" xfId="0" applyFont="1" applyBorder="1" applyAlignment="1">
      <alignment vertical="center" wrapText="1"/>
    </xf>
    <xf numFmtId="0" fontId="81" fillId="32" borderId="42" xfId="0" applyFont="1" applyFill="1" applyBorder="1" applyAlignment="1">
      <alignment horizontal="center" vertical="center"/>
    </xf>
    <xf numFmtId="0" fontId="81" fillId="32" borderId="10" xfId="0" applyFont="1" applyFill="1" applyBorder="1" applyAlignment="1">
      <alignment horizontal="center" vertical="center"/>
    </xf>
    <xf numFmtId="0" fontId="81" fillId="32" borderId="44" xfId="0" applyFont="1" applyFill="1" applyBorder="1" applyAlignment="1">
      <alignment horizontal="center" vertical="center" wrapText="1"/>
    </xf>
    <xf numFmtId="0" fontId="81" fillId="32" borderId="26" xfId="0" applyFont="1" applyFill="1" applyBorder="1" applyAlignment="1">
      <alignment horizontal="center" vertical="center" wrapText="1"/>
    </xf>
    <xf numFmtId="0" fontId="106" fillId="0" borderId="48" xfId="0" applyFont="1" applyBorder="1" applyAlignment="1">
      <alignment vertical="justify"/>
    </xf>
    <xf numFmtId="0" fontId="106" fillId="0" borderId="0" xfId="0" applyFont="1" applyBorder="1" applyAlignment="1">
      <alignment vertical="justify"/>
    </xf>
    <xf numFmtId="0" fontId="81" fillId="32" borderId="42" xfId="0" applyFont="1" applyFill="1" applyBorder="1" applyAlignment="1">
      <alignment horizontal="center" vertical="center" wrapText="1"/>
    </xf>
    <xf numFmtId="0" fontId="81" fillId="32" borderId="10" xfId="0" applyFont="1" applyFill="1" applyBorder="1" applyAlignment="1">
      <alignment horizontal="center" vertical="center" wrapText="1"/>
    </xf>
    <xf numFmtId="0" fontId="81" fillId="32" borderId="11" xfId="0" applyFont="1" applyFill="1" applyBorder="1" applyAlignment="1">
      <alignment horizontal="center" vertical="center" wrapText="1"/>
    </xf>
    <xf numFmtId="0" fontId="81" fillId="32" borderId="63" xfId="0" applyFont="1" applyFill="1" applyBorder="1" applyAlignment="1">
      <alignment horizontal="left" vertical="center" wrapText="1"/>
    </xf>
    <xf numFmtId="0" fontId="81" fillId="32" borderId="17" xfId="0" applyFont="1" applyFill="1" applyBorder="1" applyAlignment="1">
      <alignment horizontal="left" vertical="center" wrapText="1"/>
    </xf>
    <xf numFmtId="0" fontId="106" fillId="0" borderId="26" xfId="0" applyFont="1" applyBorder="1" applyAlignment="1">
      <alignment vertical="center" wrapText="1"/>
    </xf>
    <xf numFmtId="0" fontId="81" fillId="0" borderId="56" xfId="0" applyFont="1" applyBorder="1" applyAlignment="1">
      <alignment vertical="center" wrapText="1"/>
    </xf>
    <xf numFmtId="0" fontId="81" fillId="0" borderId="26" xfId="0" applyFont="1" applyBorder="1" applyAlignment="1">
      <alignment vertical="center" wrapText="1"/>
    </xf>
    <xf numFmtId="0" fontId="81" fillId="32" borderId="33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vertical="top" wrapText="1"/>
    </xf>
    <xf numFmtId="0" fontId="26" fillId="0" borderId="26" xfId="0" applyFont="1" applyBorder="1" applyAlignment="1">
      <alignment vertical="top" wrapText="1"/>
    </xf>
    <xf numFmtId="0" fontId="81" fillId="32" borderId="62" xfId="0" applyFont="1" applyFill="1" applyBorder="1" applyAlignment="1">
      <alignment horizontal="center" vertical="center" wrapText="1"/>
    </xf>
    <xf numFmtId="0" fontId="81" fillId="32" borderId="63" xfId="0" applyFont="1" applyFill="1" applyBorder="1" applyAlignment="1">
      <alignment horizontal="center" vertical="center" wrapText="1"/>
    </xf>
    <xf numFmtId="0" fontId="106" fillId="0" borderId="67" xfId="0" applyFont="1" applyBorder="1" applyAlignment="1">
      <alignment vertical="justify"/>
    </xf>
    <xf numFmtId="0" fontId="106" fillId="0" borderId="16" xfId="0" applyFont="1" applyBorder="1" applyAlignment="1">
      <alignment vertical="justify"/>
    </xf>
    <xf numFmtId="0" fontId="106" fillId="0" borderId="56" xfId="0" applyFont="1" applyBorder="1" applyAlignment="1">
      <alignment vertical="justify"/>
    </xf>
    <xf numFmtId="0" fontId="80" fillId="0" borderId="26" xfId="0" applyFont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0" fillId="0" borderId="0" xfId="0" applyBorder="1" applyAlignment="1">
      <alignment vertical="justify"/>
    </xf>
    <xf numFmtId="0" fontId="18" fillId="0" borderId="32" xfId="55" applyFont="1" applyBorder="1" applyAlignment="1">
      <alignment horizontal="lef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Бюджетный циркуляр 2015г.Нацстат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8"/>
  <sheetViews>
    <sheetView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1" sqref="G31"/>
    </sheetView>
  </sheetViews>
  <sheetFormatPr defaultColWidth="9.140625" defaultRowHeight="12.75"/>
  <cols>
    <col min="1" max="1" width="4.00390625" style="421" customWidth="1"/>
    <col min="2" max="2" width="11.7109375" style="421" customWidth="1"/>
    <col min="3" max="3" width="5.28125" style="421" customWidth="1"/>
    <col min="4" max="4" width="7.7109375" style="421" customWidth="1"/>
    <col min="5" max="5" width="9.28125" style="421" customWidth="1"/>
    <col min="6" max="7" width="6.8515625" style="421" customWidth="1"/>
    <col min="8" max="9" width="6.7109375" style="421" customWidth="1"/>
    <col min="10" max="10" width="7.00390625" style="421" customWidth="1"/>
    <col min="11" max="12" width="6.140625" style="421" customWidth="1"/>
    <col min="13" max="13" width="5.8515625" style="421" customWidth="1"/>
    <col min="14" max="14" width="10.421875" style="421" customWidth="1"/>
    <col min="15" max="15" width="8.8515625" style="421" customWidth="1"/>
    <col min="16" max="17" width="10.28125" style="421" customWidth="1"/>
    <col min="18" max="19" width="9.140625" style="421" customWidth="1"/>
    <col min="20" max="20" width="10.57421875" style="421" bestFit="1" customWidth="1"/>
    <col min="21" max="16384" width="9.140625" style="421" customWidth="1"/>
  </cols>
  <sheetData>
    <row r="1" spans="1:15" ht="12.75">
      <c r="A1" s="58" t="s">
        <v>373</v>
      </c>
      <c r="D1" s="61">
        <v>2111</v>
      </c>
      <c r="E1" s="61">
        <v>2121</v>
      </c>
      <c r="F1" s="61">
        <v>2211</v>
      </c>
      <c r="G1" s="61">
        <v>2212</v>
      </c>
      <c r="H1" s="61">
        <v>2214</v>
      </c>
      <c r="I1" s="61">
        <v>2215</v>
      </c>
      <c r="J1" s="61">
        <v>2221</v>
      </c>
      <c r="K1" s="61">
        <v>2222</v>
      </c>
      <c r="L1" s="61">
        <v>2225</v>
      </c>
      <c r="M1" s="61">
        <v>2231</v>
      </c>
      <c r="N1" s="61" t="s">
        <v>146</v>
      </c>
      <c r="O1" s="61"/>
    </row>
    <row r="2" spans="1:15" ht="12.75">
      <c r="A2" s="58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8" ht="12.75">
      <c r="A3" s="84"/>
      <c r="B3" s="494"/>
      <c r="C3" s="494"/>
      <c r="D3" s="495" t="s">
        <v>17</v>
      </c>
      <c r="E3" s="495" t="s">
        <v>141</v>
      </c>
      <c r="F3" s="495" t="s">
        <v>189</v>
      </c>
      <c r="G3" s="495" t="s">
        <v>190</v>
      </c>
      <c r="H3" s="495" t="s">
        <v>191</v>
      </c>
      <c r="I3" s="495" t="s">
        <v>192</v>
      </c>
      <c r="J3" s="495" t="s">
        <v>193</v>
      </c>
      <c r="K3" s="495" t="s">
        <v>194</v>
      </c>
      <c r="L3" s="495" t="s">
        <v>195</v>
      </c>
      <c r="M3" s="495" t="s">
        <v>349</v>
      </c>
      <c r="N3" s="495"/>
      <c r="O3" s="132"/>
      <c r="P3" s="421" t="s">
        <v>375</v>
      </c>
      <c r="Q3" s="421">
        <v>2111</v>
      </c>
      <c r="R3" s="421">
        <v>2121</v>
      </c>
    </row>
    <row r="4" spans="1:30" ht="27" customHeight="1">
      <c r="A4" s="89" t="s">
        <v>140</v>
      </c>
      <c r="B4" s="93" t="s">
        <v>143</v>
      </c>
      <c r="C4" s="155">
        <v>4</v>
      </c>
      <c r="D4" s="145">
        <v>1642.7</v>
      </c>
      <c r="E4" s="145">
        <v>242.9</v>
      </c>
      <c r="F4" s="145">
        <v>250</v>
      </c>
      <c r="G4" s="145">
        <v>24.6</v>
      </c>
      <c r="H4" s="145">
        <v>692</v>
      </c>
      <c r="I4" s="145">
        <v>6.1</v>
      </c>
      <c r="J4" s="145">
        <v>3.1</v>
      </c>
      <c r="K4" s="145">
        <f>C4*2.51</f>
        <v>10.04</v>
      </c>
      <c r="L4" s="145">
        <v>10.2</v>
      </c>
      <c r="M4" s="145">
        <v>29.6</v>
      </c>
      <c r="N4" s="145">
        <f aca="true" t="shared" si="0" ref="N4:N10">SUM(D4:M4)</f>
        <v>2911.24</v>
      </c>
      <c r="O4" s="443">
        <v>4</v>
      </c>
      <c r="P4" s="67">
        <v>117.338</v>
      </c>
      <c r="Q4" s="442">
        <f aca="true" t="shared" si="1" ref="Q4:Q10">P4*14</f>
        <v>1642.732</v>
      </c>
      <c r="R4" s="71">
        <f aca="true" t="shared" si="2" ref="R4:R10">P4*12*17.25/100</f>
        <v>242.88966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1:30" ht="21.75" customHeight="1">
      <c r="A5" s="83"/>
      <c r="B5" s="93" t="s">
        <v>144</v>
      </c>
      <c r="C5" s="149">
        <v>2</v>
      </c>
      <c r="D5" s="146">
        <v>207.8</v>
      </c>
      <c r="E5" s="146">
        <v>30.7</v>
      </c>
      <c r="F5" s="146"/>
      <c r="G5" s="146">
        <v>12.3</v>
      </c>
      <c r="H5" s="146"/>
      <c r="I5" s="145">
        <v>3.1</v>
      </c>
      <c r="J5" s="145">
        <v>1.5</v>
      </c>
      <c r="K5" s="145">
        <v>5</v>
      </c>
      <c r="L5" s="145">
        <v>5.1</v>
      </c>
      <c r="M5" s="145">
        <v>14.8</v>
      </c>
      <c r="N5" s="146">
        <f t="shared" si="0"/>
        <v>280.3</v>
      </c>
      <c r="O5" s="451">
        <v>2</v>
      </c>
      <c r="P5" s="67">
        <v>14.842</v>
      </c>
      <c r="Q5" s="442">
        <f t="shared" si="1"/>
        <v>207.788</v>
      </c>
      <c r="R5" s="71">
        <f t="shared" si="2"/>
        <v>30.722940000000005</v>
      </c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</row>
    <row r="6" spans="1:30" ht="27.75" customHeight="1">
      <c r="A6" s="83"/>
      <c r="B6" s="93" t="s">
        <v>145</v>
      </c>
      <c r="C6" s="149">
        <v>1</v>
      </c>
      <c r="D6" s="146">
        <v>207.3</v>
      </c>
      <c r="E6" s="146">
        <v>30.7</v>
      </c>
      <c r="F6" s="146"/>
      <c r="G6" s="146">
        <v>6.1</v>
      </c>
      <c r="H6" s="146"/>
      <c r="I6" s="145">
        <v>1.5</v>
      </c>
      <c r="J6" s="145">
        <v>0.8</v>
      </c>
      <c r="K6" s="145">
        <v>2.5</v>
      </c>
      <c r="L6" s="145">
        <v>2.5</v>
      </c>
      <c r="M6" s="145">
        <v>7.4</v>
      </c>
      <c r="N6" s="146">
        <f t="shared" si="0"/>
        <v>258.8</v>
      </c>
      <c r="O6" s="451">
        <v>1</v>
      </c>
      <c r="P6" s="67">
        <v>14.81</v>
      </c>
      <c r="Q6" s="194">
        <f t="shared" si="1"/>
        <v>207.34</v>
      </c>
      <c r="R6" s="71">
        <f t="shared" si="2"/>
        <v>30.6567</v>
      </c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</row>
    <row r="7" spans="1:30" ht="24.75" customHeight="1">
      <c r="A7" s="83" t="s">
        <v>147</v>
      </c>
      <c r="B7" s="93" t="s">
        <v>174</v>
      </c>
      <c r="C7" s="149">
        <v>7</v>
      </c>
      <c r="D7" s="146">
        <v>1378.1</v>
      </c>
      <c r="E7" s="146">
        <v>203.8</v>
      </c>
      <c r="F7" s="146"/>
      <c r="G7" s="146">
        <v>43</v>
      </c>
      <c r="H7" s="146"/>
      <c r="I7" s="146">
        <v>10.7</v>
      </c>
      <c r="J7" s="145">
        <v>5.3</v>
      </c>
      <c r="K7" s="145">
        <v>17.6</v>
      </c>
      <c r="L7" s="145">
        <v>17.8</v>
      </c>
      <c r="M7" s="145">
        <v>51.7</v>
      </c>
      <c r="N7" s="146">
        <f t="shared" si="0"/>
        <v>1727.9999999999998</v>
      </c>
      <c r="O7" s="451">
        <v>7</v>
      </c>
      <c r="P7" s="71">
        <v>98.435</v>
      </c>
      <c r="Q7" s="194">
        <f t="shared" si="1"/>
        <v>1378.0900000000001</v>
      </c>
      <c r="R7" s="71">
        <f t="shared" si="2"/>
        <v>203.76045000000002</v>
      </c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</row>
    <row r="8" spans="1:30" ht="32.25" customHeight="1">
      <c r="A8" s="83" t="s">
        <v>148</v>
      </c>
      <c r="B8" s="93" t="s">
        <v>149</v>
      </c>
      <c r="C8" s="149">
        <v>6</v>
      </c>
      <c r="D8" s="146">
        <v>872.6</v>
      </c>
      <c r="E8" s="146">
        <v>129</v>
      </c>
      <c r="F8" s="146"/>
      <c r="G8" s="146">
        <v>36.9</v>
      </c>
      <c r="H8" s="146"/>
      <c r="I8" s="146">
        <v>9.2</v>
      </c>
      <c r="J8" s="145">
        <v>4.6</v>
      </c>
      <c r="K8" s="145">
        <v>15.1</v>
      </c>
      <c r="L8" s="145">
        <v>15.2</v>
      </c>
      <c r="M8" s="145">
        <v>44.3</v>
      </c>
      <c r="N8" s="146">
        <f t="shared" si="0"/>
        <v>1126.8999999999999</v>
      </c>
      <c r="O8" s="451">
        <v>5</v>
      </c>
      <c r="P8" s="71">
        <v>62.329</v>
      </c>
      <c r="Q8" s="442">
        <f t="shared" si="1"/>
        <v>872.606</v>
      </c>
      <c r="R8" s="71">
        <f t="shared" si="2"/>
        <v>129.02103</v>
      </c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</row>
    <row r="9" spans="1:30" ht="24" customHeight="1">
      <c r="A9" s="83" t="s">
        <v>150</v>
      </c>
      <c r="B9" s="93" t="s">
        <v>88</v>
      </c>
      <c r="C9" s="149">
        <v>1</v>
      </c>
      <c r="D9" s="146">
        <v>208.9</v>
      </c>
      <c r="E9" s="146">
        <v>30.9</v>
      </c>
      <c r="F9" s="146">
        <v>10</v>
      </c>
      <c r="G9" s="146">
        <v>6.1</v>
      </c>
      <c r="H9" s="146"/>
      <c r="I9" s="146">
        <v>1.5</v>
      </c>
      <c r="J9" s="145">
        <v>0.8</v>
      </c>
      <c r="K9" s="145">
        <v>2.5</v>
      </c>
      <c r="L9" s="145">
        <v>2.5</v>
      </c>
      <c r="M9" s="145">
        <v>7.4</v>
      </c>
      <c r="N9" s="146">
        <f t="shared" si="0"/>
        <v>270.59999999999997</v>
      </c>
      <c r="O9" s="451">
        <v>1</v>
      </c>
      <c r="P9" s="71">
        <v>14.92</v>
      </c>
      <c r="Q9" s="442">
        <f t="shared" si="1"/>
        <v>208.88</v>
      </c>
      <c r="R9" s="71">
        <f t="shared" si="2"/>
        <v>30.8844</v>
      </c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</row>
    <row r="10" spans="1:30" ht="38.25" customHeight="1">
      <c r="A10" s="83" t="s">
        <v>151</v>
      </c>
      <c r="B10" s="93" t="s">
        <v>152</v>
      </c>
      <c r="C10" s="149">
        <v>5</v>
      </c>
      <c r="D10" s="146">
        <v>947.1</v>
      </c>
      <c r="E10" s="146">
        <v>140</v>
      </c>
      <c r="F10" s="146">
        <v>25</v>
      </c>
      <c r="G10" s="146">
        <v>30.7</v>
      </c>
      <c r="H10" s="146"/>
      <c r="I10" s="146">
        <v>7.6</v>
      </c>
      <c r="J10" s="145">
        <v>3.8</v>
      </c>
      <c r="K10" s="145">
        <v>12.6</v>
      </c>
      <c r="L10" s="145">
        <v>12.7</v>
      </c>
      <c r="M10" s="145">
        <v>37</v>
      </c>
      <c r="N10" s="146">
        <f t="shared" si="0"/>
        <v>1216.4999999999998</v>
      </c>
      <c r="O10" s="451">
        <v>5</v>
      </c>
      <c r="P10" s="71">
        <v>67.648</v>
      </c>
      <c r="Q10" s="442">
        <f t="shared" si="1"/>
        <v>947.0719999999999</v>
      </c>
      <c r="R10" s="71">
        <f t="shared" si="2"/>
        <v>140.03135999999998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</row>
    <row r="11" spans="1:30" ht="30.75" customHeight="1">
      <c r="A11" s="423"/>
      <c r="B11" s="424" t="s">
        <v>187</v>
      </c>
      <c r="C11" s="425">
        <f>C4+C5+C6+C7+C8+C9+C10</f>
        <v>26</v>
      </c>
      <c r="D11" s="426">
        <f aca="true" t="shared" si="3" ref="D11:M11">D4+D5+D6+D7+D8+D9+D10</f>
        <v>5464.5</v>
      </c>
      <c r="E11" s="426">
        <f t="shared" si="3"/>
        <v>808</v>
      </c>
      <c r="F11" s="426">
        <f t="shared" si="3"/>
        <v>285</v>
      </c>
      <c r="G11" s="426">
        <f t="shared" si="3"/>
        <v>159.7</v>
      </c>
      <c r="H11" s="426">
        <f t="shared" si="3"/>
        <v>692</v>
      </c>
      <c r="I11" s="426">
        <f t="shared" si="3"/>
        <v>39.699999999999996</v>
      </c>
      <c r="J11" s="426">
        <f t="shared" si="3"/>
        <v>19.9</v>
      </c>
      <c r="K11" s="426">
        <f t="shared" si="3"/>
        <v>65.34</v>
      </c>
      <c r="L11" s="426">
        <f t="shared" si="3"/>
        <v>66</v>
      </c>
      <c r="M11" s="426">
        <f t="shared" si="3"/>
        <v>192.20000000000002</v>
      </c>
      <c r="N11" s="426">
        <f>N4+N5+N6+N7+N8+N9+N10</f>
        <v>7792.34</v>
      </c>
      <c r="O11" s="428"/>
      <c r="P11" s="71"/>
      <c r="Q11" s="442">
        <f>SUM(Q4:Q10)</f>
        <v>5464.508000000001</v>
      </c>
      <c r="R11" s="71">
        <f>SUM(R4:R10)</f>
        <v>807.96654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</row>
    <row r="12" spans="1:30" ht="39" customHeight="1">
      <c r="A12" s="429" t="s">
        <v>153</v>
      </c>
      <c r="B12" s="430" t="s">
        <v>305</v>
      </c>
      <c r="C12" s="431">
        <v>22</v>
      </c>
      <c r="D12" s="432">
        <f>D13+D14</f>
        <v>1989.5</v>
      </c>
      <c r="E12" s="432">
        <f>E13+E14</f>
        <v>294.1</v>
      </c>
      <c r="F12" s="432">
        <f>F13+F14</f>
        <v>25</v>
      </c>
      <c r="G12" s="432">
        <f aca="true" t="shared" si="4" ref="G12:N12">G13+G14</f>
        <v>31.3</v>
      </c>
      <c r="H12" s="432">
        <f t="shared" si="4"/>
        <v>0</v>
      </c>
      <c r="I12" s="432">
        <f t="shared" si="4"/>
        <v>33.5</v>
      </c>
      <c r="J12" s="433">
        <f t="shared" si="4"/>
        <v>17</v>
      </c>
      <c r="K12" s="432">
        <f t="shared" si="4"/>
        <v>55.1</v>
      </c>
      <c r="L12" s="432">
        <f t="shared" si="4"/>
        <v>55.7</v>
      </c>
      <c r="M12" s="432">
        <f t="shared" si="4"/>
        <v>162.6</v>
      </c>
      <c r="N12" s="432">
        <f t="shared" si="4"/>
        <v>2663.7999999999997</v>
      </c>
      <c r="O12" s="434"/>
      <c r="P12" s="190"/>
      <c r="Q12" s="447"/>
      <c r="R12" s="193"/>
      <c r="S12" s="190"/>
      <c r="T12" s="190"/>
      <c r="U12" s="71"/>
      <c r="V12" s="71"/>
      <c r="W12" s="71"/>
      <c r="X12" s="71"/>
      <c r="Y12" s="71"/>
      <c r="Z12" s="71"/>
      <c r="AA12" s="71"/>
      <c r="AB12" s="71"/>
      <c r="AC12" s="71"/>
      <c r="AD12" s="71"/>
    </row>
    <row r="13" spans="1:20" ht="56.25" customHeight="1">
      <c r="A13" s="429" t="s">
        <v>154</v>
      </c>
      <c r="B13" s="435" t="s">
        <v>341</v>
      </c>
      <c r="C13" s="431">
        <v>5</v>
      </c>
      <c r="D13" s="432">
        <v>968.6</v>
      </c>
      <c r="E13" s="432">
        <v>143.2</v>
      </c>
      <c r="F13" s="432">
        <v>25</v>
      </c>
      <c r="G13" s="432">
        <v>30.7</v>
      </c>
      <c r="H13" s="433">
        <v>0</v>
      </c>
      <c r="I13" s="433">
        <v>7.6</v>
      </c>
      <c r="J13" s="433">
        <v>3.9</v>
      </c>
      <c r="K13" s="431">
        <v>12.5</v>
      </c>
      <c r="L13" s="431">
        <v>12.7</v>
      </c>
      <c r="M13" s="431">
        <v>37</v>
      </c>
      <c r="N13" s="432">
        <f>SUM(D13:M13)</f>
        <v>1241.2</v>
      </c>
      <c r="O13" s="444">
        <v>5</v>
      </c>
      <c r="P13" s="190">
        <v>69.1825</v>
      </c>
      <c r="Q13" s="447">
        <f>P13*14</f>
        <v>968.5550000000001</v>
      </c>
      <c r="R13" s="190">
        <f>P13*12*17.25/100</f>
        <v>143.207775</v>
      </c>
      <c r="S13" s="190"/>
      <c r="T13" s="190"/>
    </row>
    <row r="14" spans="1:21" ht="27" customHeight="1">
      <c r="A14" s="429" t="s">
        <v>156</v>
      </c>
      <c r="B14" s="437" t="s">
        <v>155</v>
      </c>
      <c r="C14" s="431">
        <v>17</v>
      </c>
      <c r="D14" s="432">
        <v>1020.9</v>
      </c>
      <c r="E14" s="432">
        <v>150.9</v>
      </c>
      <c r="F14" s="433"/>
      <c r="G14" s="432">
        <v>0.6</v>
      </c>
      <c r="H14" s="433"/>
      <c r="I14" s="433">
        <v>25.9</v>
      </c>
      <c r="J14" s="433">
        <v>13.1</v>
      </c>
      <c r="K14" s="431">
        <v>42.6</v>
      </c>
      <c r="L14" s="431">
        <v>43</v>
      </c>
      <c r="M14" s="431">
        <v>125.6</v>
      </c>
      <c r="N14" s="432">
        <f>SUM(D14:M14)</f>
        <v>1422.5999999999997</v>
      </c>
      <c r="O14" s="444">
        <v>17</v>
      </c>
      <c r="P14" s="446">
        <v>72.922</v>
      </c>
      <c r="Q14" s="447">
        <f>P14*14</f>
        <v>1020.9079999999999</v>
      </c>
      <c r="R14" s="190">
        <f>P14*12*17.25/100</f>
        <v>150.94853999999998</v>
      </c>
      <c r="S14" s="190"/>
      <c r="T14" s="190"/>
      <c r="U14" s="66"/>
    </row>
    <row r="15" spans="1:21" ht="23.25" customHeight="1">
      <c r="A15" s="429"/>
      <c r="B15" s="423" t="s">
        <v>360</v>
      </c>
      <c r="C15" s="425">
        <f>C11+C12</f>
        <v>48</v>
      </c>
      <c r="D15" s="425">
        <f aca="true" t="shared" si="5" ref="D15:N15">D11+D12</f>
        <v>7454</v>
      </c>
      <c r="E15" s="425">
        <f t="shared" si="5"/>
        <v>1102.1</v>
      </c>
      <c r="F15" s="425">
        <f t="shared" si="5"/>
        <v>310</v>
      </c>
      <c r="G15" s="425">
        <f t="shared" si="5"/>
        <v>191</v>
      </c>
      <c r="H15" s="425">
        <f t="shared" si="5"/>
        <v>692</v>
      </c>
      <c r="I15" s="427">
        <f t="shared" si="5"/>
        <v>73.19999999999999</v>
      </c>
      <c r="J15" s="425">
        <f t="shared" si="5"/>
        <v>36.9</v>
      </c>
      <c r="K15" s="426">
        <f t="shared" si="5"/>
        <v>120.44</v>
      </c>
      <c r="L15" s="425">
        <f t="shared" si="5"/>
        <v>121.7</v>
      </c>
      <c r="M15" s="425">
        <f t="shared" si="5"/>
        <v>354.8</v>
      </c>
      <c r="N15" s="426">
        <f t="shared" si="5"/>
        <v>10456.14</v>
      </c>
      <c r="O15" s="436">
        <f>SUM(O4:O14)</f>
        <v>47</v>
      </c>
      <c r="P15" s="66"/>
      <c r="Q15" s="448">
        <f>SUM(Q11:Q14)</f>
        <v>7453.971000000001</v>
      </c>
      <c r="R15" s="449">
        <f>SUM(R11:R14)</f>
        <v>1102.122855</v>
      </c>
      <c r="S15" s="66"/>
      <c r="T15" s="66"/>
      <c r="U15" s="66"/>
    </row>
    <row r="16" spans="1:31" ht="26.25" customHeight="1">
      <c r="A16" s="438" t="s">
        <v>157</v>
      </c>
      <c r="B16" s="438" t="s">
        <v>158</v>
      </c>
      <c r="C16" s="432"/>
      <c r="D16" s="432">
        <v>5000</v>
      </c>
      <c r="E16" s="432">
        <v>794</v>
      </c>
      <c r="F16" s="432">
        <v>4500</v>
      </c>
      <c r="G16" s="432">
        <v>60</v>
      </c>
      <c r="H16" s="432">
        <v>1600</v>
      </c>
      <c r="I16" s="432">
        <v>3000</v>
      </c>
      <c r="J16" s="432">
        <v>300</v>
      </c>
      <c r="K16" s="432">
        <v>1500</v>
      </c>
      <c r="L16" s="432"/>
      <c r="M16" s="432"/>
      <c r="N16" s="432">
        <f>SUM(D16:M16)</f>
        <v>16754</v>
      </c>
      <c r="O16" s="434"/>
      <c r="P16" s="66"/>
      <c r="Q16" s="195"/>
      <c r="R16" s="193"/>
      <c r="S16" s="66"/>
      <c r="T16" s="66"/>
      <c r="U16" s="66"/>
      <c r="V16" s="191"/>
      <c r="W16" s="191"/>
      <c r="X16" s="191"/>
      <c r="Y16" s="191"/>
      <c r="Z16" s="191"/>
      <c r="AB16" s="191"/>
      <c r="AE16" s="71"/>
    </row>
    <row r="17" spans="1:21" ht="17.25" customHeight="1">
      <c r="A17" s="429"/>
      <c r="B17" s="429"/>
      <c r="C17" s="439"/>
      <c r="D17" s="432"/>
      <c r="E17" s="440"/>
      <c r="F17" s="433"/>
      <c r="G17" s="433"/>
      <c r="H17" s="433"/>
      <c r="I17" s="433"/>
      <c r="J17" s="433"/>
      <c r="K17" s="433"/>
      <c r="L17" s="433"/>
      <c r="M17" s="433"/>
      <c r="N17" s="433"/>
      <c r="O17" s="436"/>
      <c r="P17" s="66"/>
      <c r="Q17" s="195"/>
      <c r="R17" s="193"/>
      <c r="S17" s="66"/>
      <c r="T17" s="66"/>
      <c r="U17" s="66"/>
    </row>
    <row r="18" spans="1:21" ht="27.75" customHeight="1">
      <c r="A18" s="429">
        <v>380</v>
      </c>
      <c r="B18" s="429"/>
      <c r="C18" s="441">
        <f>C19+C20</f>
        <v>9</v>
      </c>
      <c r="D18" s="432">
        <f aca="true" t="shared" si="6" ref="D18:M18">D19+D20</f>
        <v>1793.6</v>
      </c>
      <c r="E18" s="432">
        <f t="shared" si="6"/>
        <v>265.2</v>
      </c>
      <c r="F18" s="432">
        <f t="shared" si="6"/>
        <v>45</v>
      </c>
      <c r="G18" s="432">
        <f t="shared" si="6"/>
        <v>55.3</v>
      </c>
      <c r="H18" s="433">
        <f t="shared" si="6"/>
        <v>0</v>
      </c>
      <c r="I18" s="432">
        <f t="shared" si="6"/>
        <v>13.799999999999999</v>
      </c>
      <c r="J18" s="432">
        <f t="shared" si="6"/>
        <v>6.8</v>
      </c>
      <c r="K18" s="432">
        <f t="shared" si="6"/>
        <v>22.5</v>
      </c>
      <c r="L18" s="432">
        <f t="shared" si="6"/>
        <v>22.799999999999997</v>
      </c>
      <c r="M18" s="432">
        <f t="shared" si="6"/>
        <v>66.6</v>
      </c>
      <c r="N18" s="432">
        <f>SUM(D18:M18)</f>
        <v>2291.6000000000004</v>
      </c>
      <c r="O18" s="463">
        <f>O19+O20</f>
        <v>9</v>
      </c>
      <c r="P18" s="463">
        <f>P19+P20</f>
        <v>128.12</v>
      </c>
      <c r="Q18" s="463">
        <f>Q19+Q20</f>
        <v>1793.6799999999998</v>
      </c>
      <c r="R18" s="463">
        <f>R19+R20</f>
        <v>265.2084</v>
      </c>
      <c r="S18" s="66"/>
      <c r="T18" s="66"/>
      <c r="U18" s="66"/>
    </row>
    <row r="19" spans="1:22" ht="38.25" customHeight="1">
      <c r="A19" s="83"/>
      <c r="B19" s="201" t="s">
        <v>188</v>
      </c>
      <c r="C19" s="153">
        <v>6</v>
      </c>
      <c r="D19" s="146">
        <v>1093.5</v>
      </c>
      <c r="E19" s="146">
        <v>161.7</v>
      </c>
      <c r="F19" s="146">
        <v>30</v>
      </c>
      <c r="G19" s="146">
        <v>36.9</v>
      </c>
      <c r="H19" s="148"/>
      <c r="I19" s="148">
        <v>9.2</v>
      </c>
      <c r="J19" s="146">
        <v>4.5</v>
      </c>
      <c r="K19" s="148">
        <v>15</v>
      </c>
      <c r="L19" s="146">
        <v>15.2</v>
      </c>
      <c r="M19" s="146">
        <v>44.4</v>
      </c>
      <c r="N19" s="146">
        <f>SUM(D19:M19)</f>
        <v>1410.4000000000003</v>
      </c>
      <c r="O19" s="450">
        <v>6</v>
      </c>
      <c r="P19" s="462">
        <v>78.11</v>
      </c>
      <c r="Q19" s="454">
        <f>P19*14</f>
        <v>1093.54</v>
      </c>
      <c r="R19" s="190">
        <f>P19*12*17.25/100</f>
        <v>161.68769999999998</v>
      </c>
      <c r="S19" s="66"/>
      <c r="T19" s="66"/>
      <c r="U19" s="66"/>
      <c r="V19" s="421">
        <v>25.4</v>
      </c>
    </row>
    <row r="20" spans="1:22" ht="38.25" customHeight="1">
      <c r="A20" s="83" t="s">
        <v>201</v>
      </c>
      <c r="B20" s="202" t="s">
        <v>335</v>
      </c>
      <c r="C20" s="153">
        <v>3</v>
      </c>
      <c r="D20" s="146">
        <v>700.1</v>
      </c>
      <c r="E20" s="146">
        <v>103.5</v>
      </c>
      <c r="F20" s="146">
        <v>15</v>
      </c>
      <c r="G20" s="146">
        <v>18.4</v>
      </c>
      <c r="H20" s="148"/>
      <c r="I20" s="148">
        <v>4.6</v>
      </c>
      <c r="J20" s="146">
        <v>2.3</v>
      </c>
      <c r="K20" s="148">
        <v>7.5</v>
      </c>
      <c r="L20" s="146">
        <v>7.6</v>
      </c>
      <c r="M20" s="146">
        <v>22.2</v>
      </c>
      <c r="N20" s="146">
        <f>SUM(D20:M20)</f>
        <v>881.2</v>
      </c>
      <c r="O20" s="450">
        <v>3</v>
      </c>
      <c r="P20" s="190">
        <v>50.01</v>
      </c>
      <c r="Q20" s="454">
        <f>P20*14</f>
        <v>700.14</v>
      </c>
      <c r="R20" s="190">
        <f>P20*12*17.25/100</f>
        <v>103.52069999999999</v>
      </c>
      <c r="S20" s="66"/>
      <c r="T20" s="66"/>
      <c r="U20" s="66"/>
      <c r="V20" s="421">
        <f>V19/10</f>
        <v>2.54</v>
      </c>
    </row>
    <row r="21" spans="1:18" ht="12" customHeight="1">
      <c r="A21" s="83">
        <v>381</v>
      </c>
      <c r="B21" s="70"/>
      <c r="C21" s="153"/>
      <c r="D21" s="146"/>
      <c r="E21" s="146"/>
      <c r="F21" s="148"/>
      <c r="G21" s="146"/>
      <c r="H21" s="148"/>
      <c r="I21" s="148">
        <f>1.526*C21</f>
        <v>0</v>
      </c>
      <c r="J21" s="146">
        <f>C21*0.89</f>
        <v>0</v>
      </c>
      <c r="K21" s="148"/>
      <c r="L21" s="148"/>
      <c r="M21" s="148"/>
      <c r="N21" s="146"/>
      <c r="O21" s="217"/>
      <c r="P21" s="66"/>
      <c r="Q21" s="194"/>
      <c r="R21" s="67"/>
    </row>
    <row r="22" spans="1:32" ht="26.25" customHeight="1">
      <c r="A22" s="83"/>
      <c r="B22" s="196" t="s">
        <v>333</v>
      </c>
      <c r="C22" s="157">
        <v>10</v>
      </c>
      <c r="D22" s="150">
        <v>2129.8</v>
      </c>
      <c r="E22" s="150">
        <v>314.9</v>
      </c>
      <c r="F22" s="151">
        <v>50</v>
      </c>
      <c r="G22" s="150">
        <v>61.4</v>
      </c>
      <c r="H22" s="151"/>
      <c r="I22" s="146">
        <v>15.3</v>
      </c>
      <c r="J22" s="146">
        <v>7.7</v>
      </c>
      <c r="K22" s="150">
        <v>25.1</v>
      </c>
      <c r="L22" s="150">
        <v>25.4</v>
      </c>
      <c r="M22" s="150">
        <v>73.9</v>
      </c>
      <c r="N22" s="150">
        <f>SUM(D22:M22)</f>
        <v>2703.5000000000005</v>
      </c>
      <c r="O22" s="452">
        <v>10</v>
      </c>
      <c r="P22" s="446">
        <v>152.1275</v>
      </c>
      <c r="Q22" s="453">
        <f>P22*14</f>
        <v>2129.785</v>
      </c>
      <c r="R22" s="190">
        <f>P22*12*17.25/100</f>
        <v>314.90392499999996</v>
      </c>
      <c r="S22" s="193"/>
      <c r="T22" s="193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</row>
    <row r="23" spans="1:32" ht="34.5" customHeight="1">
      <c r="A23" s="87"/>
      <c r="B23" s="197" t="s">
        <v>334</v>
      </c>
      <c r="C23" s="153">
        <v>6</v>
      </c>
      <c r="D23" s="146">
        <v>1426.4</v>
      </c>
      <c r="E23" s="146">
        <v>210.9</v>
      </c>
      <c r="F23" s="146">
        <v>30</v>
      </c>
      <c r="G23" s="146">
        <v>36.8</v>
      </c>
      <c r="H23" s="148"/>
      <c r="I23" s="146">
        <v>9.2</v>
      </c>
      <c r="J23" s="146">
        <v>4.6</v>
      </c>
      <c r="K23" s="150">
        <v>15</v>
      </c>
      <c r="L23" s="150">
        <v>15.2</v>
      </c>
      <c r="M23" s="150">
        <v>44.3</v>
      </c>
      <c r="N23" s="146">
        <f aca="true" t="shared" si="7" ref="N23:N34">SUM(D23:M23)</f>
        <v>1792.4</v>
      </c>
      <c r="O23" s="450">
        <v>6</v>
      </c>
      <c r="P23" s="446">
        <v>101.885</v>
      </c>
      <c r="Q23" s="453">
        <f>P23*14</f>
        <v>1426.39</v>
      </c>
      <c r="R23" s="190">
        <f>P23*12*17.25/100</f>
        <v>210.90195000000003</v>
      </c>
      <c r="S23" s="190"/>
      <c r="T23" s="190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</row>
    <row r="24" spans="1:32" ht="46.5" customHeight="1">
      <c r="A24" s="87"/>
      <c r="B24" s="198" t="s">
        <v>374</v>
      </c>
      <c r="C24" s="153">
        <v>7</v>
      </c>
      <c r="D24" s="146">
        <v>1246.9</v>
      </c>
      <c r="E24" s="146">
        <v>184.3</v>
      </c>
      <c r="F24" s="146">
        <v>25</v>
      </c>
      <c r="G24" s="146">
        <v>43</v>
      </c>
      <c r="H24" s="148"/>
      <c r="I24" s="146">
        <v>10.7</v>
      </c>
      <c r="J24" s="146">
        <v>5.4</v>
      </c>
      <c r="K24" s="150">
        <v>17.6</v>
      </c>
      <c r="L24" s="150">
        <v>17.8</v>
      </c>
      <c r="M24" s="150">
        <v>51.7</v>
      </c>
      <c r="N24" s="146">
        <f t="shared" si="7"/>
        <v>1602.4</v>
      </c>
      <c r="O24" s="450">
        <v>7</v>
      </c>
      <c r="P24" s="445">
        <v>89.0625</v>
      </c>
      <c r="Q24" s="453">
        <f aca="true" t="shared" si="8" ref="Q24:Q34">P24*14</f>
        <v>1246.875</v>
      </c>
      <c r="R24" s="190">
        <f aca="true" t="shared" si="9" ref="R24:R34">P24*12*17.25/100</f>
        <v>184.359375</v>
      </c>
      <c r="S24" s="190"/>
      <c r="T24" s="190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</row>
    <row r="25" spans="1:32" ht="45">
      <c r="A25" s="83"/>
      <c r="B25" s="198" t="s">
        <v>336</v>
      </c>
      <c r="C25" s="153">
        <v>6</v>
      </c>
      <c r="D25" s="146">
        <v>1202.2</v>
      </c>
      <c r="E25" s="146">
        <v>177.8</v>
      </c>
      <c r="F25" s="146">
        <v>30</v>
      </c>
      <c r="G25" s="146">
        <v>36.8</v>
      </c>
      <c r="H25" s="148"/>
      <c r="I25" s="146">
        <v>9.2</v>
      </c>
      <c r="J25" s="146">
        <v>4.6</v>
      </c>
      <c r="K25" s="150">
        <v>15</v>
      </c>
      <c r="L25" s="150">
        <v>15.2</v>
      </c>
      <c r="M25" s="150">
        <v>44.3</v>
      </c>
      <c r="N25" s="146">
        <f t="shared" si="7"/>
        <v>1535.1</v>
      </c>
      <c r="O25" s="450">
        <v>6</v>
      </c>
      <c r="P25" s="446">
        <v>85.8725</v>
      </c>
      <c r="Q25" s="453">
        <f t="shared" si="8"/>
        <v>1202.2150000000001</v>
      </c>
      <c r="R25" s="190">
        <f t="shared" si="9"/>
        <v>177.756075</v>
      </c>
      <c r="S25" s="193"/>
      <c r="T25" s="193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</row>
    <row r="26" spans="1:20" ht="56.25">
      <c r="A26" s="83"/>
      <c r="B26" s="198" t="s">
        <v>172</v>
      </c>
      <c r="C26" s="153">
        <v>5</v>
      </c>
      <c r="D26" s="146">
        <v>949.9</v>
      </c>
      <c r="E26" s="146">
        <v>140.4</v>
      </c>
      <c r="F26" s="146">
        <v>22</v>
      </c>
      <c r="G26" s="146">
        <v>30.7</v>
      </c>
      <c r="H26" s="148"/>
      <c r="I26" s="146">
        <v>7.6</v>
      </c>
      <c r="J26" s="146">
        <v>3.8</v>
      </c>
      <c r="K26" s="150">
        <v>12.6</v>
      </c>
      <c r="L26" s="150">
        <v>12.7</v>
      </c>
      <c r="M26" s="150">
        <v>37</v>
      </c>
      <c r="N26" s="146">
        <f t="shared" si="7"/>
        <v>1216.6999999999998</v>
      </c>
      <c r="O26" s="450">
        <v>5</v>
      </c>
      <c r="P26" s="446">
        <v>67.8475</v>
      </c>
      <c r="Q26" s="453">
        <f t="shared" si="8"/>
        <v>949.865</v>
      </c>
      <c r="R26" s="190">
        <f t="shared" si="9"/>
        <v>140.444325</v>
      </c>
      <c r="S26" s="71"/>
      <c r="T26" s="71"/>
    </row>
    <row r="27" spans="1:20" ht="57" customHeight="1">
      <c r="A27" s="83"/>
      <c r="B27" s="198" t="s">
        <v>196</v>
      </c>
      <c r="C27" s="153">
        <v>5</v>
      </c>
      <c r="D27" s="146">
        <v>908.1</v>
      </c>
      <c r="E27" s="146">
        <v>134.3</v>
      </c>
      <c r="F27" s="146">
        <v>20</v>
      </c>
      <c r="G27" s="146">
        <v>30.7</v>
      </c>
      <c r="H27" s="148"/>
      <c r="I27" s="146">
        <v>7.6</v>
      </c>
      <c r="J27" s="146">
        <v>3.8</v>
      </c>
      <c r="K27" s="150">
        <v>12.6</v>
      </c>
      <c r="L27" s="150">
        <v>12.7</v>
      </c>
      <c r="M27" s="150">
        <v>37</v>
      </c>
      <c r="N27" s="146">
        <f t="shared" si="7"/>
        <v>1166.8</v>
      </c>
      <c r="O27" s="450">
        <v>5</v>
      </c>
      <c r="P27" s="455">
        <v>64.8625</v>
      </c>
      <c r="Q27" s="456">
        <f t="shared" si="8"/>
        <v>908.0749999999999</v>
      </c>
      <c r="R27" s="457">
        <f t="shared" si="9"/>
        <v>134.26537499999998</v>
      </c>
      <c r="S27" s="71"/>
      <c r="T27" s="71"/>
    </row>
    <row r="28" spans="1:20" ht="29.25" customHeight="1">
      <c r="A28" s="83"/>
      <c r="B28" s="199" t="s">
        <v>337</v>
      </c>
      <c r="C28" s="153">
        <v>5</v>
      </c>
      <c r="D28" s="146">
        <v>997.8</v>
      </c>
      <c r="E28" s="146">
        <v>147.5</v>
      </c>
      <c r="F28" s="146">
        <v>20</v>
      </c>
      <c r="G28" s="146">
        <v>30.7</v>
      </c>
      <c r="H28" s="148"/>
      <c r="I28" s="146">
        <v>7.6</v>
      </c>
      <c r="J28" s="146">
        <v>3.8</v>
      </c>
      <c r="K28" s="150">
        <v>12.6</v>
      </c>
      <c r="L28" s="150">
        <v>12.7</v>
      </c>
      <c r="M28" s="150">
        <v>37</v>
      </c>
      <c r="N28" s="146">
        <f t="shared" si="7"/>
        <v>1269.6999999999998</v>
      </c>
      <c r="O28" s="458">
        <v>5</v>
      </c>
      <c r="P28" s="455">
        <v>71.2725</v>
      </c>
      <c r="Q28" s="456">
        <f t="shared" si="8"/>
        <v>997.8149999999999</v>
      </c>
      <c r="R28" s="459">
        <f t="shared" si="9"/>
        <v>147.534075</v>
      </c>
      <c r="S28" s="71"/>
      <c r="T28" s="71"/>
    </row>
    <row r="29" spans="1:20" ht="33" customHeight="1">
      <c r="A29" s="83"/>
      <c r="B29" s="199" t="s">
        <v>338</v>
      </c>
      <c r="C29" s="153">
        <v>5</v>
      </c>
      <c r="D29" s="146">
        <v>1015.6</v>
      </c>
      <c r="E29" s="146">
        <v>150.2</v>
      </c>
      <c r="F29" s="146">
        <v>30</v>
      </c>
      <c r="G29" s="146">
        <v>30.7</v>
      </c>
      <c r="H29" s="148"/>
      <c r="I29" s="146">
        <v>7.6</v>
      </c>
      <c r="J29" s="146">
        <v>3.8</v>
      </c>
      <c r="K29" s="150">
        <v>12.6</v>
      </c>
      <c r="L29" s="150">
        <v>12.7</v>
      </c>
      <c r="M29" s="150">
        <v>37</v>
      </c>
      <c r="N29" s="146">
        <f t="shared" si="7"/>
        <v>1300.1999999999998</v>
      </c>
      <c r="O29" s="458">
        <v>5</v>
      </c>
      <c r="P29" s="446">
        <v>72.54</v>
      </c>
      <c r="Q29" s="456">
        <f t="shared" si="8"/>
        <v>1015.5600000000001</v>
      </c>
      <c r="R29" s="459">
        <f t="shared" si="9"/>
        <v>150.1578</v>
      </c>
      <c r="S29" s="71"/>
      <c r="T29" s="71"/>
    </row>
    <row r="30" spans="1:20" ht="41.25" customHeight="1">
      <c r="A30" s="83"/>
      <c r="B30" s="199" t="s">
        <v>339</v>
      </c>
      <c r="C30" s="153">
        <v>6</v>
      </c>
      <c r="D30" s="146">
        <v>1145.5</v>
      </c>
      <c r="E30" s="146">
        <v>169.4</v>
      </c>
      <c r="F30" s="146">
        <v>30</v>
      </c>
      <c r="G30" s="146">
        <v>36.8</v>
      </c>
      <c r="H30" s="148"/>
      <c r="I30" s="146">
        <v>9.2</v>
      </c>
      <c r="J30" s="146">
        <v>4.5</v>
      </c>
      <c r="K30" s="150">
        <v>15</v>
      </c>
      <c r="L30" s="150">
        <v>15.2</v>
      </c>
      <c r="M30" s="150">
        <v>44.3</v>
      </c>
      <c r="N30" s="146">
        <f t="shared" si="7"/>
        <v>1469.9</v>
      </c>
      <c r="O30" s="450">
        <v>6</v>
      </c>
      <c r="P30" s="446">
        <v>81.8225</v>
      </c>
      <c r="Q30" s="453">
        <f t="shared" si="8"/>
        <v>1145.515</v>
      </c>
      <c r="R30" s="459">
        <f t="shared" si="9"/>
        <v>169.37257500000004</v>
      </c>
      <c r="S30" s="71"/>
      <c r="T30" s="71"/>
    </row>
    <row r="31" spans="1:20" ht="33" customHeight="1">
      <c r="A31" s="83"/>
      <c r="B31" s="198" t="s">
        <v>198</v>
      </c>
      <c r="C31" s="153">
        <v>6</v>
      </c>
      <c r="D31" s="146">
        <v>1084</v>
      </c>
      <c r="E31" s="146">
        <v>160.3</v>
      </c>
      <c r="F31" s="146">
        <v>30</v>
      </c>
      <c r="G31" s="146">
        <v>36.8</v>
      </c>
      <c r="H31" s="148"/>
      <c r="I31" s="146">
        <v>9.2</v>
      </c>
      <c r="J31" s="146">
        <v>4.5</v>
      </c>
      <c r="K31" s="150">
        <v>15</v>
      </c>
      <c r="L31" s="150">
        <v>15.2</v>
      </c>
      <c r="M31" s="150">
        <v>44.3</v>
      </c>
      <c r="N31" s="146">
        <f t="shared" si="7"/>
        <v>1399.3</v>
      </c>
      <c r="O31" s="450">
        <v>6</v>
      </c>
      <c r="P31" s="455">
        <v>77.4275</v>
      </c>
      <c r="Q31" s="456">
        <f t="shared" si="8"/>
        <v>1083.985</v>
      </c>
      <c r="R31" s="455">
        <f t="shared" si="9"/>
        <v>160.274925</v>
      </c>
      <c r="S31" s="71"/>
      <c r="T31" s="71"/>
    </row>
    <row r="32" spans="1:20" ht="36" customHeight="1">
      <c r="A32" s="83"/>
      <c r="B32" s="199" t="s">
        <v>200</v>
      </c>
      <c r="C32" s="153">
        <v>6</v>
      </c>
      <c r="D32" s="146">
        <v>1126.4</v>
      </c>
      <c r="E32" s="146">
        <v>166.4</v>
      </c>
      <c r="F32" s="146">
        <v>23</v>
      </c>
      <c r="G32" s="146">
        <v>36.8</v>
      </c>
      <c r="H32" s="148"/>
      <c r="I32" s="146">
        <v>9.2</v>
      </c>
      <c r="J32" s="146">
        <v>4.5</v>
      </c>
      <c r="K32" s="150">
        <v>15</v>
      </c>
      <c r="L32" s="150">
        <v>15.2</v>
      </c>
      <c r="M32" s="150">
        <v>44.3</v>
      </c>
      <c r="N32" s="146">
        <f t="shared" si="7"/>
        <v>1440.8000000000002</v>
      </c>
      <c r="O32" s="450">
        <v>6</v>
      </c>
      <c r="P32" s="455">
        <v>80.4575</v>
      </c>
      <c r="Q32" s="456">
        <f t="shared" si="8"/>
        <v>1126.405</v>
      </c>
      <c r="R32" s="460">
        <f t="shared" si="9"/>
        <v>166.547025</v>
      </c>
      <c r="S32" s="71"/>
      <c r="T32" s="71"/>
    </row>
    <row r="33" spans="1:20" ht="31.5" customHeight="1">
      <c r="A33" s="83"/>
      <c r="B33" s="198" t="s">
        <v>199</v>
      </c>
      <c r="C33" s="153">
        <v>4</v>
      </c>
      <c r="D33" s="146">
        <v>890.7</v>
      </c>
      <c r="E33" s="146">
        <v>131.7</v>
      </c>
      <c r="F33" s="146">
        <v>22</v>
      </c>
      <c r="G33" s="146">
        <v>24.5</v>
      </c>
      <c r="H33" s="148"/>
      <c r="I33" s="146">
        <v>6</v>
      </c>
      <c r="J33" s="146">
        <v>3</v>
      </c>
      <c r="K33" s="150">
        <v>10</v>
      </c>
      <c r="L33" s="150">
        <v>10.2</v>
      </c>
      <c r="M33" s="150">
        <v>29.6</v>
      </c>
      <c r="N33" s="146">
        <f t="shared" si="7"/>
        <v>1127.7</v>
      </c>
      <c r="O33" s="450">
        <v>4</v>
      </c>
      <c r="P33" s="455">
        <v>63.6225</v>
      </c>
      <c r="Q33" s="456">
        <f t="shared" si="8"/>
        <v>890.715</v>
      </c>
      <c r="R33" s="460">
        <f t="shared" si="9"/>
        <v>131.698575</v>
      </c>
      <c r="S33" s="71"/>
      <c r="T33" s="71"/>
    </row>
    <row r="34" spans="1:18" ht="45.75" customHeight="1">
      <c r="A34" s="83"/>
      <c r="B34" s="200" t="s">
        <v>340</v>
      </c>
      <c r="C34" s="153">
        <v>3</v>
      </c>
      <c r="D34" s="146">
        <v>559.9</v>
      </c>
      <c r="E34" s="146">
        <v>82.8</v>
      </c>
      <c r="F34" s="146">
        <v>25</v>
      </c>
      <c r="G34" s="146">
        <v>18.4</v>
      </c>
      <c r="H34" s="148"/>
      <c r="I34" s="146">
        <v>4.6</v>
      </c>
      <c r="J34" s="146">
        <v>2.3</v>
      </c>
      <c r="K34" s="150">
        <v>7.5</v>
      </c>
      <c r="L34" s="150">
        <v>7.6</v>
      </c>
      <c r="M34" s="150">
        <v>22.1</v>
      </c>
      <c r="N34" s="146">
        <f t="shared" si="7"/>
        <v>730.1999999999999</v>
      </c>
      <c r="O34" s="450">
        <v>3</v>
      </c>
      <c r="P34" s="455">
        <v>39.995</v>
      </c>
      <c r="Q34" s="461">
        <f t="shared" si="8"/>
        <v>559.93</v>
      </c>
      <c r="R34" s="460">
        <f t="shared" si="9"/>
        <v>82.78964999999998</v>
      </c>
    </row>
    <row r="35" spans="1:18" ht="12.75">
      <c r="A35" s="97"/>
      <c r="B35" s="97"/>
      <c r="C35" s="152">
        <f aca="true" t="shared" si="10" ref="C35:N35">C22+C23+C24+C25+C26+C27+C28+C29+C30+C31+C32+C33+C34</f>
        <v>74</v>
      </c>
      <c r="D35" s="159">
        <f t="shared" si="10"/>
        <v>14683.2</v>
      </c>
      <c r="E35" s="159">
        <f t="shared" si="10"/>
        <v>2170.9</v>
      </c>
      <c r="F35" s="147">
        <f t="shared" si="10"/>
        <v>357</v>
      </c>
      <c r="G35" s="152">
        <f t="shared" si="10"/>
        <v>454.09999999999997</v>
      </c>
      <c r="H35" s="152">
        <f t="shared" si="10"/>
        <v>0</v>
      </c>
      <c r="I35" s="147">
        <f t="shared" si="10"/>
        <v>113</v>
      </c>
      <c r="J35" s="147">
        <f t="shared" si="10"/>
        <v>56.3</v>
      </c>
      <c r="K35" s="152">
        <f t="shared" si="10"/>
        <v>185.59999999999997</v>
      </c>
      <c r="L35" s="152">
        <f t="shared" si="10"/>
        <v>187.79999999999995</v>
      </c>
      <c r="M35" s="147">
        <f t="shared" si="10"/>
        <v>546.8000000000001</v>
      </c>
      <c r="N35" s="147">
        <f t="shared" si="10"/>
        <v>18754.700000000004</v>
      </c>
      <c r="O35" s="444">
        <f>SUM(O22:O34)</f>
        <v>74</v>
      </c>
      <c r="P35" s="464">
        <f>SUM(P22:P34)</f>
        <v>1048.7949999999998</v>
      </c>
      <c r="Q35" s="465">
        <f>SUM(Q22:Q34)</f>
        <v>14683.130000000001</v>
      </c>
      <c r="R35" s="464">
        <f>SUM(R22:R34)</f>
        <v>2171.00565</v>
      </c>
    </row>
    <row r="36" spans="1:18" ht="24" customHeight="1">
      <c r="A36" s="83"/>
      <c r="B36" s="83"/>
      <c r="C36" s="153">
        <f aca="true" t="shared" si="11" ref="C36:M36">C11+C12+C18+C35</f>
        <v>131</v>
      </c>
      <c r="D36" s="159">
        <f>D11+D12+D18+D35</f>
        <v>23930.800000000003</v>
      </c>
      <c r="E36" s="159">
        <f>E11+E12+E18+E35</f>
        <v>3538.2</v>
      </c>
      <c r="F36" s="159">
        <f t="shared" si="11"/>
        <v>712</v>
      </c>
      <c r="G36" s="159">
        <f t="shared" si="11"/>
        <v>700.4</v>
      </c>
      <c r="H36" s="159">
        <f t="shared" si="11"/>
        <v>692</v>
      </c>
      <c r="I36" s="159">
        <f t="shared" si="11"/>
        <v>200</v>
      </c>
      <c r="J36" s="159">
        <f t="shared" si="11"/>
        <v>100</v>
      </c>
      <c r="K36" s="159">
        <f t="shared" si="11"/>
        <v>328.53999999999996</v>
      </c>
      <c r="L36" s="159">
        <f t="shared" si="11"/>
        <v>332.29999999999995</v>
      </c>
      <c r="M36" s="159">
        <f t="shared" si="11"/>
        <v>968.2</v>
      </c>
      <c r="N36" s="146">
        <f>N11+N12+N18+N35</f>
        <v>31502.440000000002</v>
      </c>
      <c r="O36" s="434"/>
      <c r="P36" s="213"/>
      <c r="Q36" s="466"/>
      <c r="R36" s="213"/>
    </row>
    <row r="37" spans="1:18" ht="22.5" customHeight="1">
      <c r="A37" s="83"/>
      <c r="B37" s="83"/>
      <c r="C37" s="216"/>
      <c r="D37" s="216">
        <v>23930.8</v>
      </c>
      <c r="E37" s="216">
        <v>3538.2</v>
      </c>
      <c r="F37" s="216">
        <v>712</v>
      </c>
      <c r="G37" s="216">
        <v>700.4</v>
      </c>
      <c r="H37" s="216">
        <v>692</v>
      </c>
      <c r="I37" s="216">
        <v>200</v>
      </c>
      <c r="J37" s="216">
        <v>100</v>
      </c>
      <c r="K37" s="216">
        <v>328.5</v>
      </c>
      <c r="L37" s="216"/>
      <c r="M37" s="216"/>
      <c r="N37" s="216">
        <f>SUM(D37:M37)</f>
        <v>30201.9</v>
      </c>
      <c r="O37" s="467">
        <f>O35+O18+O15</f>
        <v>130</v>
      </c>
      <c r="P37" s="467">
        <f>P35+P18+P15</f>
        <v>1176.915</v>
      </c>
      <c r="Q37" s="467">
        <f>Q35+Q18+Q15</f>
        <v>23930.781000000003</v>
      </c>
      <c r="R37" s="467">
        <f>R35+R18+R15</f>
        <v>3538.336905</v>
      </c>
    </row>
    <row r="38" spans="1:18" ht="18.75" customHeight="1">
      <c r="A38" s="90"/>
      <c r="B38" s="91"/>
      <c r="C38" s="158"/>
      <c r="D38" s="154">
        <f aca="true" t="shared" si="12" ref="D38:N38">D36-D37</f>
        <v>0</v>
      </c>
      <c r="E38" s="154">
        <f t="shared" si="12"/>
        <v>0</v>
      </c>
      <c r="F38" s="154">
        <f t="shared" si="12"/>
        <v>0</v>
      </c>
      <c r="G38" s="154">
        <f t="shared" si="12"/>
        <v>0</v>
      </c>
      <c r="H38" s="154">
        <f t="shared" si="12"/>
        <v>0</v>
      </c>
      <c r="I38" s="154"/>
      <c r="J38" s="154">
        <f t="shared" si="12"/>
        <v>0</v>
      </c>
      <c r="K38" s="154">
        <f t="shared" si="12"/>
        <v>0.03999999999996362</v>
      </c>
      <c r="L38" s="154">
        <f t="shared" si="12"/>
        <v>332.29999999999995</v>
      </c>
      <c r="M38" s="154">
        <f t="shared" si="12"/>
        <v>968.2</v>
      </c>
      <c r="N38" s="154">
        <f t="shared" si="12"/>
        <v>1300.5400000000009</v>
      </c>
      <c r="O38" s="468"/>
      <c r="P38" s="213"/>
      <c r="Q38" s="466"/>
      <c r="R38" s="213"/>
    </row>
    <row r="39" spans="1:15" ht="32.25" customHeight="1">
      <c r="A39" s="83"/>
      <c r="B39" s="83"/>
      <c r="C39" s="156"/>
      <c r="D39" s="146"/>
      <c r="E39" s="148"/>
      <c r="F39" s="148"/>
      <c r="G39" s="148"/>
      <c r="H39" s="148"/>
      <c r="I39" s="148"/>
      <c r="J39" s="148"/>
      <c r="K39" s="149"/>
      <c r="L39" s="149"/>
      <c r="M39" s="149"/>
      <c r="N39" s="148"/>
      <c r="O39" s="217"/>
    </row>
    <row r="40" spans="1:15" ht="12.75">
      <c r="A40" s="66"/>
      <c r="B40" s="68"/>
      <c r="C40" s="86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5" ht="12.75">
      <c r="A41" s="66"/>
      <c r="B41" s="68"/>
      <c r="C41" s="86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96"/>
      <c r="O41" s="96"/>
    </row>
    <row r="42" spans="1:15" ht="12.75">
      <c r="A42" s="66"/>
      <c r="B42" s="68"/>
      <c r="C42" s="73"/>
      <c r="D42" s="73"/>
      <c r="E42" s="73"/>
      <c r="F42" s="92"/>
      <c r="G42" s="73"/>
      <c r="H42" s="73"/>
      <c r="I42" s="73"/>
      <c r="J42" s="73"/>
      <c r="K42" s="73"/>
      <c r="L42" s="73"/>
      <c r="M42" s="73"/>
      <c r="N42" s="96"/>
      <c r="O42" s="96"/>
    </row>
    <row r="43" spans="1:15" ht="12.75">
      <c r="A43" s="66"/>
      <c r="B43" s="68"/>
      <c r="C43" s="73"/>
      <c r="D43" s="73"/>
      <c r="E43" s="73"/>
      <c r="F43" s="92"/>
      <c r="G43" s="73"/>
      <c r="H43" s="73"/>
      <c r="I43" s="73"/>
      <c r="J43" s="73"/>
      <c r="K43" s="73"/>
      <c r="L43" s="73"/>
      <c r="M43" s="73"/>
      <c r="N43" s="73"/>
      <c r="O43" s="73"/>
    </row>
    <row r="44" spans="1:23" ht="12.75">
      <c r="A44" s="66"/>
      <c r="B44" s="125"/>
      <c r="C44" s="126"/>
      <c r="D44" s="126"/>
      <c r="E44" s="126"/>
      <c r="F44" s="127"/>
      <c r="G44" s="101"/>
      <c r="H44" s="101"/>
      <c r="I44" s="106"/>
      <c r="J44" s="102"/>
      <c r="K44" s="103"/>
      <c r="L44" s="103"/>
      <c r="M44" s="103"/>
      <c r="N44" s="103"/>
      <c r="O44" s="103"/>
      <c r="P44" s="104"/>
      <c r="Q44" s="104"/>
      <c r="R44" s="104"/>
      <c r="S44" s="104"/>
      <c r="T44" s="104"/>
      <c r="U44" s="104"/>
      <c r="V44" s="103"/>
      <c r="W44" s="105"/>
    </row>
    <row r="45" spans="1:15" ht="12.75">
      <c r="A45" s="66"/>
      <c r="B45" s="125"/>
      <c r="C45" s="126"/>
      <c r="D45" s="128"/>
      <c r="E45" s="128"/>
      <c r="F45" s="128"/>
      <c r="G45" s="126"/>
      <c r="H45" s="128"/>
      <c r="I45" s="128"/>
      <c r="J45" s="128"/>
      <c r="K45" s="128"/>
      <c r="L45" s="126"/>
      <c r="M45" s="126"/>
      <c r="N45" s="126"/>
      <c r="O45" s="126"/>
    </row>
    <row r="46" spans="1:15" ht="12.75">
      <c r="A46" s="66"/>
      <c r="B46" s="125"/>
      <c r="C46" s="126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</row>
    <row r="47" spans="1:15" ht="12.75">
      <c r="A47" s="66"/>
      <c r="B47" s="125"/>
      <c r="C47" s="126"/>
      <c r="D47" s="126"/>
      <c r="E47" s="126"/>
      <c r="F47" s="127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5" ht="12.75">
      <c r="A48" s="66"/>
      <c r="B48" s="125"/>
      <c r="C48" s="126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</row>
    <row r="49" spans="1:15" ht="12.75">
      <c r="A49" s="66"/>
      <c r="B49" s="130"/>
      <c r="C49" s="131"/>
      <c r="D49" s="126"/>
      <c r="E49" s="126"/>
      <c r="F49" s="131"/>
      <c r="G49" s="131"/>
      <c r="H49" s="131"/>
      <c r="I49" s="131"/>
      <c r="J49" s="131"/>
      <c r="K49" s="132"/>
      <c r="L49" s="132"/>
      <c r="M49" s="132"/>
      <c r="N49" s="132"/>
      <c r="O49" s="132"/>
    </row>
    <row r="50" spans="1:15" ht="12.75">
      <c r="A50" s="66"/>
      <c r="B50" s="422"/>
      <c r="C50" s="131"/>
      <c r="D50" s="131"/>
      <c r="E50" s="131"/>
      <c r="F50" s="131"/>
      <c r="G50" s="131"/>
      <c r="H50" s="131"/>
      <c r="I50" s="131"/>
      <c r="J50" s="131"/>
      <c r="K50" s="132"/>
      <c r="L50" s="132"/>
      <c r="M50" s="132"/>
      <c r="N50" s="132"/>
      <c r="O50" s="132"/>
    </row>
    <row r="51" spans="1:15" ht="14.25">
      <c r="A51" s="66"/>
      <c r="B51" s="75"/>
      <c r="C51" s="82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7"/>
      <c r="O51" s="77"/>
    </row>
    <row r="52" spans="1:15" ht="12.75">
      <c r="A52" s="66"/>
      <c r="B52" s="66"/>
      <c r="C52" s="72"/>
      <c r="D52" s="72"/>
      <c r="E52" s="72"/>
      <c r="F52" s="72"/>
      <c r="G52" s="72"/>
      <c r="H52" s="72"/>
      <c r="I52" s="72"/>
      <c r="J52" s="72"/>
      <c r="K52" s="61"/>
      <c r="L52" s="61"/>
      <c r="M52" s="61"/>
      <c r="N52" s="61"/>
      <c r="O52" s="61"/>
    </row>
    <row r="53" spans="1:15" ht="12.75">
      <c r="A53" s="66"/>
      <c r="B53" s="66"/>
      <c r="C53" s="72"/>
      <c r="D53" s="72"/>
      <c r="E53" s="72"/>
      <c r="F53" s="72"/>
      <c r="G53" s="72"/>
      <c r="H53" s="72"/>
      <c r="I53" s="72"/>
      <c r="J53" s="72"/>
      <c r="K53" s="61"/>
      <c r="L53" s="61"/>
      <c r="M53" s="61"/>
      <c r="N53" s="61"/>
      <c r="O53" s="61"/>
    </row>
    <row r="54" spans="1:15" ht="12.75">
      <c r="A54" s="66"/>
      <c r="B54" s="66"/>
      <c r="C54" s="72"/>
      <c r="D54" s="72"/>
      <c r="E54" s="72"/>
      <c r="F54" s="72"/>
      <c r="G54" s="72"/>
      <c r="H54" s="72"/>
      <c r="I54" s="72"/>
      <c r="J54" s="72"/>
      <c r="K54" s="61"/>
      <c r="L54" s="61"/>
      <c r="M54" s="61"/>
      <c r="N54" s="61"/>
      <c r="O54" s="61"/>
    </row>
    <row r="55" spans="1:15" ht="12.75">
      <c r="A55" s="66"/>
      <c r="B55" s="66"/>
      <c r="C55" s="72"/>
      <c r="D55" s="72"/>
      <c r="E55" s="72"/>
      <c r="F55" s="72"/>
      <c r="G55" s="72"/>
      <c r="H55" s="72"/>
      <c r="I55" s="72"/>
      <c r="J55" s="72"/>
      <c r="K55" s="61"/>
      <c r="L55" s="61"/>
      <c r="M55" s="61"/>
      <c r="N55" s="61"/>
      <c r="O55" s="61"/>
    </row>
    <row r="56" spans="1:15" ht="12.75">
      <c r="A56" s="66"/>
      <c r="B56" s="66"/>
      <c r="C56" s="72"/>
      <c r="D56" s="72"/>
      <c r="E56" s="72"/>
      <c r="F56" s="72"/>
      <c r="G56" s="72"/>
      <c r="H56" s="72"/>
      <c r="I56" s="72"/>
      <c r="J56" s="72"/>
      <c r="K56" s="61"/>
      <c r="L56" s="61"/>
      <c r="M56" s="61"/>
      <c r="N56" s="61"/>
      <c r="O56" s="61"/>
    </row>
    <row r="57" spans="1:15" ht="12.75">
      <c r="A57" s="79"/>
      <c r="B57" s="79"/>
      <c r="C57" s="81"/>
      <c r="D57" s="81"/>
      <c r="E57" s="81"/>
      <c r="F57" s="81"/>
      <c r="G57" s="81"/>
      <c r="H57" s="81"/>
      <c r="I57" s="81"/>
      <c r="J57" s="81"/>
      <c r="K57" s="80"/>
      <c r="L57" s="80"/>
      <c r="M57" s="80"/>
      <c r="N57" s="81"/>
      <c r="O57" s="81"/>
    </row>
    <row r="58" spans="1:15" ht="12.75">
      <c r="A58" s="66"/>
      <c r="B58" s="66"/>
      <c r="C58" s="72"/>
      <c r="D58" s="72"/>
      <c r="E58" s="72"/>
      <c r="F58" s="72"/>
      <c r="G58" s="72"/>
      <c r="H58" s="72"/>
      <c r="I58" s="72"/>
      <c r="J58" s="72"/>
      <c r="K58" s="61"/>
      <c r="L58" s="61"/>
      <c r="M58" s="61"/>
      <c r="N58" s="72"/>
      <c r="O58" s="72"/>
    </row>
    <row r="59" spans="1:15" ht="12.75">
      <c r="A59" s="66"/>
      <c r="B59" s="66"/>
      <c r="C59" s="61"/>
      <c r="D59" s="72"/>
      <c r="E59" s="72"/>
      <c r="F59" s="72"/>
      <c r="G59" s="72"/>
      <c r="H59" s="72"/>
      <c r="I59" s="72"/>
      <c r="J59" s="72"/>
      <c r="K59" s="61"/>
      <c r="L59" s="61"/>
      <c r="M59" s="61"/>
      <c r="N59" s="72"/>
      <c r="O59" s="72"/>
    </row>
    <row r="60" spans="1:15" ht="12.75">
      <c r="A60" s="66"/>
      <c r="B60" s="66"/>
      <c r="C60" s="61"/>
      <c r="D60" s="72"/>
      <c r="E60" s="72"/>
      <c r="F60" s="72"/>
      <c r="G60" s="72"/>
      <c r="H60" s="72"/>
      <c r="I60" s="72"/>
      <c r="J60" s="72"/>
      <c r="K60" s="61"/>
      <c r="L60" s="61"/>
      <c r="M60" s="61"/>
      <c r="N60" s="61"/>
      <c r="O60" s="61"/>
    </row>
    <row r="61" spans="1:15" ht="12.75">
      <c r="A61" s="66"/>
      <c r="B61" s="66"/>
      <c r="C61" s="61"/>
      <c r="D61" s="72"/>
      <c r="E61" s="72"/>
      <c r="F61" s="72"/>
      <c r="G61" s="72"/>
      <c r="H61" s="72"/>
      <c r="I61" s="72"/>
      <c r="J61" s="72"/>
      <c r="K61" s="61"/>
      <c r="L61" s="61"/>
      <c r="M61" s="61"/>
      <c r="N61" s="61"/>
      <c r="O61" s="61"/>
    </row>
    <row r="62" spans="1:15" ht="12.75">
      <c r="A62" s="66"/>
      <c r="B62" s="66"/>
      <c r="C62" s="61"/>
      <c r="D62" s="72"/>
      <c r="E62" s="72"/>
      <c r="F62" s="72"/>
      <c r="G62" s="72"/>
      <c r="H62" s="72"/>
      <c r="I62" s="72"/>
      <c r="J62" s="72"/>
      <c r="K62" s="61"/>
      <c r="L62" s="61"/>
      <c r="M62" s="61"/>
      <c r="N62" s="61"/>
      <c r="O62" s="61"/>
    </row>
    <row r="63" spans="1:15" ht="12.75">
      <c r="A63" s="66"/>
      <c r="B63" s="66"/>
      <c r="C63" s="61"/>
      <c r="D63" s="72"/>
      <c r="E63" s="72"/>
      <c r="F63" s="72"/>
      <c r="G63" s="72"/>
      <c r="H63" s="72"/>
      <c r="I63" s="72"/>
      <c r="J63" s="72"/>
      <c r="K63" s="61"/>
      <c r="L63" s="61"/>
      <c r="M63" s="61"/>
      <c r="N63" s="61"/>
      <c r="O63" s="61"/>
    </row>
    <row r="64" spans="1:15" ht="12.75">
      <c r="A64" s="66"/>
      <c r="B64" s="66"/>
      <c r="C64" s="61"/>
      <c r="D64" s="72"/>
      <c r="E64" s="72"/>
      <c r="F64" s="72"/>
      <c r="G64" s="72"/>
      <c r="H64" s="72"/>
      <c r="I64" s="72"/>
      <c r="J64" s="72"/>
      <c r="K64" s="61"/>
      <c r="L64" s="61"/>
      <c r="M64" s="61"/>
      <c r="N64" s="61"/>
      <c r="O64" s="61"/>
    </row>
    <row r="65" spans="1:15" ht="12.75">
      <c r="A65" s="66"/>
      <c r="B65" s="66"/>
      <c r="C65" s="61"/>
      <c r="D65" s="72"/>
      <c r="E65" s="72"/>
      <c r="F65" s="72"/>
      <c r="G65" s="72"/>
      <c r="H65" s="72"/>
      <c r="I65" s="72"/>
      <c r="J65" s="72"/>
      <c r="K65" s="61"/>
      <c r="L65" s="61"/>
      <c r="M65" s="61"/>
      <c r="N65" s="61"/>
      <c r="O65" s="61"/>
    </row>
    <row r="66" spans="1:15" ht="12.75">
      <c r="A66" s="75"/>
      <c r="B66" s="75"/>
      <c r="C66" s="76"/>
      <c r="D66" s="82"/>
      <c r="E66" s="82"/>
      <c r="F66" s="82"/>
      <c r="G66" s="82"/>
      <c r="H66" s="82"/>
      <c r="I66" s="82"/>
      <c r="J66" s="82"/>
      <c r="K66" s="76"/>
      <c r="L66" s="76"/>
      <c r="M66" s="76"/>
      <c r="N66" s="76"/>
      <c r="O66" s="76"/>
    </row>
    <row r="67" spans="1:15" ht="12.75">
      <c r="A67" s="66"/>
      <c r="B67" s="66"/>
      <c r="C67" s="61"/>
      <c r="D67" s="72"/>
      <c r="E67" s="72"/>
      <c r="F67" s="72"/>
      <c r="G67" s="72"/>
      <c r="H67" s="72"/>
      <c r="I67" s="72"/>
      <c r="J67" s="72"/>
      <c r="K67" s="61"/>
      <c r="L67" s="61"/>
      <c r="M67" s="61"/>
      <c r="N67" s="61"/>
      <c r="O67" s="61"/>
    </row>
    <row r="68" spans="1:15" ht="12.75">
      <c r="A68" s="66"/>
      <c r="B68" s="66"/>
      <c r="C68" s="61"/>
      <c r="D68" s="72"/>
      <c r="E68" s="72"/>
      <c r="F68" s="72"/>
      <c r="G68" s="72"/>
      <c r="H68" s="72"/>
      <c r="I68" s="72"/>
      <c r="J68" s="72"/>
      <c r="K68" s="61"/>
      <c r="L68" s="61"/>
      <c r="M68" s="61"/>
      <c r="N68" s="61"/>
      <c r="O68" s="61"/>
    </row>
    <row r="69" spans="1:15" ht="12.75">
      <c r="A69" s="66"/>
      <c r="B69" s="66"/>
      <c r="C69" s="61"/>
      <c r="D69" s="72"/>
      <c r="E69" s="72"/>
      <c r="F69" s="72"/>
      <c r="G69" s="72"/>
      <c r="H69" s="72"/>
      <c r="I69" s="72"/>
      <c r="J69" s="72"/>
      <c r="K69" s="61"/>
      <c r="L69" s="61"/>
      <c r="M69" s="61"/>
      <c r="N69" s="61"/>
      <c r="O69" s="61"/>
    </row>
    <row r="70" spans="2:15" ht="12.75">
      <c r="B70" s="66"/>
      <c r="C70" s="61"/>
      <c r="D70" s="61"/>
      <c r="E70" s="61"/>
      <c r="F70" s="72"/>
      <c r="G70" s="72"/>
      <c r="H70" s="72"/>
      <c r="I70" s="72"/>
      <c r="J70" s="72"/>
      <c r="K70" s="61"/>
      <c r="L70" s="61"/>
      <c r="M70" s="61"/>
      <c r="N70" s="61"/>
      <c r="O70" s="61"/>
    </row>
    <row r="71" spans="2:15" ht="12.75">
      <c r="B71" s="66"/>
      <c r="C71" s="61"/>
      <c r="D71" s="72"/>
      <c r="E71" s="72"/>
      <c r="F71" s="72"/>
      <c r="G71" s="72"/>
      <c r="H71" s="72"/>
      <c r="I71" s="72"/>
      <c r="J71" s="72"/>
      <c r="K71" s="61"/>
      <c r="L71" s="61"/>
      <c r="M71" s="61"/>
      <c r="N71" s="61"/>
      <c r="O71" s="61"/>
    </row>
    <row r="72" spans="2:15" ht="12.75">
      <c r="B72" s="66"/>
      <c r="C72" s="61"/>
      <c r="D72" s="72"/>
      <c r="E72" s="72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2:15" ht="12.75">
      <c r="B73" s="66"/>
      <c r="C73" s="61"/>
      <c r="D73" s="72"/>
      <c r="E73" s="72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2:15" ht="12.75">
      <c r="B74" s="66"/>
      <c r="C74" s="61"/>
      <c r="D74" s="72"/>
      <c r="E74" s="72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2:15" ht="12.75">
      <c r="B75" s="66"/>
      <c r="C75" s="61"/>
      <c r="D75" s="72"/>
      <c r="E75" s="72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2:15" ht="12.75">
      <c r="B76" s="66"/>
      <c r="C76" s="61"/>
      <c r="D76" s="72"/>
      <c r="E76" s="72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7" spans="2:15" ht="12.75">
      <c r="B77" s="66"/>
      <c r="C77" s="61"/>
      <c r="D77" s="72"/>
      <c r="E77" s="72"/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2:15" ht="12.75">
      <c r="B78" s="66"/>
      <c r="C78" s="61"/>
      <c r="D78" s="72"/>
      <c r="E78" s="72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2:15" ht="12.75">
      <c r="B79" s="66"/>
      <c r="C79" s="61"/>
      <c r="D79" s="72"/>
      <c r="E79" s="72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2:15" ht="12.75">
      <c r="B80" s="66"/>
      <c r="C80" s="61"/>
      <c r="D80" s="72"/>
      <c r="E80" s="72"/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2:15" ht="12.75">
      <c r="B81" s="66"/>
      <c r="C81" s="61"/>
      <c r="D81" s="72"/>
      <c r="E81" s="72"/>
      <c r="F81" s="61"/>
      <c r="G81" s="61"/>
      <c r="H81" s="61"/>
      <c r="I81" s="61"/>
      <c r="J81" s="61"/>
      <c r="K81" s="61"/>
      <c r="L81" s="61"/>
      <c r="M81" s="61"/>
      <c r="N81" s="61"/>
      <c r="O81" s="61"/>
    </row>
    <row r="82" spans="2:15" ht="12.75">
      <c r="B82" s="66"/>
      <c r="C82" s="61"/>
      <c r="D82" s="61"/>
      <c r="E82" s="72"/>
      <c r="F82" s="61"/>
      <c r="G82" s="61"/>
      <c r="H82" s="61"/>
      <c r="I82" s="61"/>
      <c r="J82" s="61"/>
      <c r="K82" s="61"/>
      <c r="L82" s="61"/>
      <c r="M82" s="61"/>
      <c r="N82" s="61"/>
      <c r="O82" s="61"/>
    </row>
    <row r="83" spans="2:15" ht="12.75">
      <c r="B83" s="66"/>
      <c r="C83" s="61"/>
      <c r="D83" s="72"/>
      <c r="E83" s="72"/>
      <c r="F83" s="61"/>
      <c r="G83" s="61"/>
      <c r="H83" s="61"/>
      <c r="I83" s="61"/>
      <c r="J83" s="61"/>
      <c r="K83" s="61"/>
      <c r="L83" s="61"/>
      <c r="M83" s="61"/>
      <c r="N83" s="61"/>
      <c r="O83" s="61"/>
    </row>
    <row r="84" spans="2:15" ht="12.75">
      <c r="B84" s="66"/>
      <c r="C84" s="61"/>
      <c r="D84" s="72"/>
      <c r="E84" s="72"/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2:15" ht="12.75">
      <c r="B85" s="66"/>
      <c r="C85" s="61"/>
      <c r="D85" s="72"/>
      <c r="E85" s="72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2:15" ht="12.75">
      <c r="B86" s="66"/>
      <c r="C86" s="61"/>
      <c r="D86" s="72"/>
      <c r="E86" s="72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2:15" ht="12.75">
      <c r="B87" s="66"/>
      <c r="C87" s="61"/>
      <c r="D87" s="72"/>
      <c r="E87" s="72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2:15" ht="12.75">
      <c r="B88" s="66"/>
      <c r="C88" s="61"/>
      <c r="D88" s="72"/>
      <c r="E88" s="72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2:15" ht="12.75">
      <c r="B89" s="66"/>
      <c r="C89" s="61"/>
      <c r="D89" s="61"/>
      <c r="E89" s="72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2:15" ht="12.75">
      <c r="B90" s="66"/>
      <c r="C90" s="61"/>
      <c r="D90" s="72"/>
      <c r="E90" s="72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2:15" ht="12.75">
      <c r="B91" s="66"/>
      <c r="C91" s="61"/>
      <c r="D91" s="72"/>
      <c r="E91" s="72"/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 spans="2:15" ht="12.75">
      <c r="B92" s="66"/>
      <c r="C92" s="61"/>
      <c r="D92" s="72"/>
      <c r="E92" s="72"/>
      <c r="F92" s="61"/>
      <c r="G92" s="61"/>
      <c r="H92" s="61"/>
      <c r="I92" s="61"/>
      <c r="J92" s="61"/>
      <c r="K92" s="61"/>
      <c r="L92" s="61"/>
      <c r="M92" s="61"/>
      <c r="N92" s="61"/>
      <c r="O92" s="61"/>
    </row>
    <row r="93" spans="2:15" ht="12.75">
      <c r="B93" s="66"/>
      <c r="C93" s="61"/>
      <c r="D93" s="72"/>
      <c r="E93" s="72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2:15" ht="12.75">
      <c r="B94" s="66"/>
      <c r="C94" s="61"/>
      <c r="D94" s="72"/>
      <c r="E94" s="72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2:15" ht="12.75">
      <c r="B95" s="66"/>
      <c r="C95" s="61"/>
      <c r="D95" s="72"/>
      <c r="E95" s="72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2:15" ht="12.75">
      <c r="B96" s="66"/>
      <c r="C96" s="61"/>
      <c r="D96" s="72"/>
      <c r="E96" s="72"/>
      <c r="F96" s="61"/>
      <c r="G96" s="61"/>
      <c r="H96" s="61"/>
      <c r="I96" s="61"/>
      <c r="J96" s="61"/>
      <c r="K96" s="61"/>
      <c r="L96" s="61"/>
      <c r="M96" s="61"/>
      <c r="N96" s="61"/>
      <c r="O96" s="61"/>
    </row>
    <row r="97" spans="2:15" ht="12.75">
      <c r="B97" s="66"/>
      <c r="C97" s="61"/>
      <c r="D97" s="72"/>
      <c r="E97" s="72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2:15" ht="12.75">
      <c r="B98" s="66"/>
      <c r="C98" s="61"/>
      <c r="D98" s="72"/>
      <c r="E98" s="72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2:15" ht="12.75">
      <c r="B99" s="66"/>
      <c r="C99" s="61"/>
      <c r="D99" s="72"/>
      <c r="E99" s="72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2:15" ht="12.75">
      <c r="B100" s="66"/>
      <c r="C100" s="61"/>
      <c r="D100" s="72"/>
      <c r="E100" s="72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2:15" ht="12.75">
      <c r="B101" s="66"/>
      <c r="C101" s="61"/>
      <c r="D101" s="72"/>
      <c r="E101" s="72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2:15" ht="12.75">
      <c r="B102" s="66"/>
      <c r="C102" s="61"/>
      <c r="D102" s="72"/>
      <c r="E102" s="72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2:15" ht="12.75">
      <c r="B103" s="66"/>
      <c r="C103" s="61"/>
      <c r="D103" s="72"/>
      <c r="E103" s="72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2:15" ht="12.75">
      <c r="B104" s="66"/>
      <c r="C104" s="61"/>
      <c r="D104" s="72"/>
      <c r="E104" s="72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2:15" ht="12.75">
      <c r="B105" s="66"/>
      <c r="C105" s="61"/>
      <c r="D105" s="72"/>
      <c r="E105" s="72"/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2:15" ht="12.75">
      <c r="B106" s="66"/>
      <c r="C106" s="61"/>
      <c r="D106" s="72"/>
      <c r="E106" s="72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2:15" ht="12.75">
      <c r="B107" s="66"/>
      <c r="C107" s="61"/>
      <c r="D107" s="72"/>
      <c r="E107" s="72"/>
      <c r="F107" s="61"/>
      <c r="G107" s="61"/>
      <c r="H107" s="61"/>
      <c r="I107" s="61"/>
      <c r="J107" s="61"/>
      <c r="K107" s="61"/>
      <c r="L107" s="61"/>
      <c r="M107" s="61"/>
      <c r="N107" s="61"/>
      <c r="O107" s="61"/>
    </row>
    <row r="108" spans="3:15" ht="12.75">
      <c r="C108" s="61"/>
      <c r="D108" s="72"/>
      <c r="E108" s="72"/>
      <c r="F108" s="61"/>
      <c r="G108" s="61"/>
      <c r="H108" s="61"/>
      <c r="I108" s="61"/>
      <c r="J108" s="61"/>
      <c r="K108" s="61"/>
      <c r="L108" s="61"/>
      <c r="M108" s="61"/>
      <c r="N108" s="61"/>
      <c r="O108" s="61"/>
    </row>
    <row r="109" spans="2:15" ht="12.75">
      <c r="B109" s="66"/>
      <c r="C109" s="61"/>
      <c r="D109" s="72"/>
      <c r="E109" s="72"/>
      <c r="F109" s="61"/>
      <c r="G109" s="61"/>
      <c r="H109" s="61"/>
      <c r="I109" s="61"/>
      <c r="J109" s="61"/>
      <c r="K109" s="61"/>
      <c r="L109" s="61"/>
      <c r="M109" s="61"/>
      <c r="N109" s="61"/>
      <c r="O109" s="61"/>
    </row>
    <row r="110" spans="2:15" ht="12.75">
      <c r="B110" s="66"/>
      <c r="C110" s="61"/>
      <c r="D110" s="72"/>
      <c r="E110" s="72"/>
      <c r="F110" s="61"/>
      <c r="G110" s="61"/>
      <c r="H110" s="61"/>
      <c r="I110" s="61"/>
      <c r="J110" s="61"/>
      <c r="K110" s="61"/>
      <c r="L110" s="61"/>
      <c r="M110" s="61"/>
      <c r="N110" s="61"/>
      <c r="O110" s="61"/>
    </row>
    <row r="111" spans="2:15" ht="12.75">
      <c r="B111" s="66"/>
      <c r="C111" s="61"/>
      <c r="D111" s="72"/>
      <c r="E111" s="72"/>
      <c r="F111" s="61"/>
      <c r="G111" s="61"/>
      <c r="H111" s="61"/>
      <c r="I111" s="61"/>
      <c r="J111" s="61"/>
      <c r="K111" s="61"/>
      <c r="L111" s="61"/>
      <c r="M111" s="61"/>
      <c r="N111" s="61"/>
      <c r="O111" s="61"/>
    </row>
    <row r="112" spans="2:15" ht="12.75">
      <c r="B112" s="66"/>
      <c r="C112" s="61"/>
      <c r="D112" s="61"/>
      <c r="E112" s="72"/>
      <c r="F112" s="61"/>
      <c r="G112" s="61"/>
      <c r="H112" s="61"/>
      <c r="I112" s="61"/>
      <c r="J112" s="61"/>
      <c r="K112" s="61"/>
      <c r="L112" s="61"/>
      <c r="M112" s="61"/>
      <c r="N112" s="61"/>
      <c r="O112" s="61"/>
    </row>
    <row r="113" spans="2:15" ht="12.75">
      <c r="B113" s="66"/>
      <c r="C113" s="61"/>
      <c r="D113" s="72"/>
      <c r="E113" s="72"/>
      <c r="F113" s="61"/>
      <c r="G113" s="61"/>
      <c r="H113" s="61"/>
      <c r="I113" s="61"/>
      <c r="J113" s="61"/>
      <c r="K113" s="61"/>
      <c r="L113" s="61"/>
      <c r="M113" s="61"/>
      <c r="N113" s="61"/>
      <c r="O113" s="61"/>
    </row>
    <row r="114" spans="2:15" ht="12.75">
      <c r="B114" s="66"/>
      <c r="C114" s="61"/>
      <c r="D114" s="72"/>
      <c r="E114" s="72"/>
      <c r="F114" s="61"/>
      <c r="G114" s="61"/>
      <c r="H114" s="61"/>
      <c r="I114" s="61"/>
      <c r="J114" s="61"/>
      <c r="K114" s="61"/>
      <c r="L114" s="61"/>
      <c r="M114" s="61"/>
      <c r="N114" s="61"/>
      <c r="O114" s="61"/>
    </row>
    <row r="115" spans="2:15" ht="12.75">
      <c r="B115" s="66"/>
      <c r="C115" s="61"/>
      <c r="D115" s="72"/>
      <c r="E115" s="72"/>
      <c r="F115" s="61"/>
      <c r="G115" s="61"/>
      <c r="H115" s="61"/>
      <c r="I115" s="61"/>
      <c r="J115" s="61"/>
      <c r="K115" s="61"/>
      <c r="L115" s="61"/>
      <c r="M115" s="61"/>
      <c r="N115" s="61"/>
      <c r="O115" s="61"/>
    </row>
    <row r="116" spans="3:15" ht="12.75">
      <c r="C116" s="61"/>
      <c r="D116" s="72"/>
      <c r="E116" s="72"/>
      <c r="F116" s="61"/>
      <c r="G116" s="61"/>
      <c r="H116" s="61"/>
      <c r="I116" s="61"/>
      <c r="J116" s="61"/>
      <c r="K116" s="61"/>
      <c r="L116" s="61"/>
      <c r="M116" s="61"/>
      <c r="N116" s="61"/>
      <c r="O116" s="61"/>
    </row>
    <row r="117" spans="2:15" ht="12.75">
      <c r="B117" s="68"/>
      <c r="C117" s="74"/>
      <c r="D117" s="73"/>
      <c r="E117" s="73"/>
      <c r="F117" s="61"/>
      <c r="G117" s="61"/>
      <c r="H117" s="61"/>
      <c r="I117" s="61"/>
      <c r="J117" s="61"/>
      <c r="K117" s="61"/>
      <c r="L117" s="61"/>
      <c r="M117" s="61"/>
      <c r="N117" s="61"/>
      <c r="O117" s="61"/>
    </row>
    <row r="118" ht="12.75">
      <c r="E118" s="67"/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2"/>
  <sheetViews>
    <sheetView showZeros="0" zoomScale="115" zoomScaleNormal="115" zoomScaleSheetLayoutView="100" zoomScalePageLayoutView="0" workbookViewId="0" topLeftCell="A4">
      <pane ySplit="6" topLeftCell="A10" activePane="bottomLeft" state="frozen"/>
      <selection pane="topLeft" activeCell="A4" sqref="A4"/>
      <selection pane="bottomLeft" activeCell="T16" sqref="T16"/>
    </sheetView>
  </sheetViews>
  <sheetFormatPr defaultColWidth="9.140625" defaultRowHeight="12.75"/>
  <cols>
    <col min="1" max="1" width="5.28125" style="44" customWidth="1"/>
    <col min="2" max="2" width="4.421875" style="44" customWidth="1"/>
    <col min="3" max="3" width="17.8515625" style="44" customWidth="1"/>
    <col min="4" max="4" width="26.57421875" style="44" customWidth="1"/>
    <col min="5" max="5" width="5.7109375" style="44" customWidth="1"/>
    <col min="6" max="6" width="8.421875" style="44" customWidth="1"/>
    <col min="7" max="7" width="8.140625" style="44" customWidth="1"/>
    <col min="8" max="8" width="7.7109375" style="44" customWidth="1"/>
    <col min="9" max="9" width="7.140625" style="44" customWidth="1"/>
    <col min="10" max="10" width="6.00390625" style="44" customWidth="1"/>
    <col min="11" max="11" width="8.00390625" style="44" customWidth="1"/>
    <col min="12" max="12" width="7.57421875" style="44" customWidth="1"/>
    <col min="13" max="13" width="9.00390625" style="44" customWidth="1"/>
    <col min="14" max="14" width="5.57421875" style="44" customWidth="1"/>
    <col min="15" max="15" width="7.7109375" style="44" customWidth="1"/>
    <col min="16" max="16" width="7.00390625" style="44" customWidth="1"/>
    <col min="17" max="17" width="7.421875" style="44" customWidth="1"/>
    <col min="18" max="16384" width="9.140625" style="44" customWidth="1"/>
  </cols>
  <sheetData>
    <row r="1" spans="3:17" ht="14.25" customHeight="1"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  <c r="O1" s="43"/>
      <c r="P1" s="43"/>
      <c r="Q1" s="59" t="s">
        <v>78</v>
      </c>
    </row>
    <row r="2" spans="1:17" ht="14.25" customHeight="1">
      <c r="A2" s="58" t="s">
        <v>79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5"/>
    </row>
    <row r="3" s="502" customFormat="1" ht="21" customHeight="1">
      <c r="A3" s="109" t="s">
        <v>268</v>
      </c>
    </row>
    <row r="4" spans="1:12" s="502" customFormat="1" ht="21" customHeight="1">
      <c r="A4" s="174"/>
      <c r="B4" s="292"/>
      <c r="C4" s="292"/>
      <c r="D4" s="292"/>
      <c r="E4" s="292"/>
      <c r="F4" s="292"/>
      <c r="G4" s="292"/>
      <c r="H4" s="292"/>
      <c r="I4" s="292"/>
      <c r="J4" s="293"/>
      <c r="K4" s="293"/>
      <c r="L4" s="293" t="s">
        <v>407</v>
      </c>
    </row>
    <row r="5" spans="1:24" ht="21.75" customHeight="1">
      <c r="A5" s="169" t="s">
        <v>394</v>
      </c>
      <c r="B5" s="294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46"/>
      <c r="N5" s="46"/>
      <c r="O5" s="46"/>
      <c r="P5" s="46"/>
      <c r="Q5" s="43"/>
      <c r="R5" s="43"/>
      <c r="S5" s="43"/>
      <c r="T5" s="43"/>
      <c r="U5" s="43"/>
      <c r="W5" s="133"/>
      <c r="X5" s="45"/>
    </row>
    <row r="6" spans="1:12" s="502" customFormat="1" ht="12.75" customHeight="1">
      <c r="A6" s="174" t="s">
        <v>297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</row>
    <row r="7" spans="1:17" ht="19.5" customHeight="1">
      <c r="A7" s="57"/>
      <c r="C7" s="820"/>
      <c r="D7" s="820"/>
      <c r="E7" s="820"/>
      <c r="F7" s="820"/>
      <c r="G7" s="820"/>
      <c r="H7" s="820"/>
      <c r="I7" s="820"/>
      <c r="J7" s="820"/>
      <c r="K7" s="820"/>
      <c r="L7" s="820"/>
      <c r="M7" s="820"/>
      <c r="N7" s="820"/>
      <c r="O7" s="820"/>
      <c r="P7" s="820"/>
      <c r="Q7" s="123"/>
    </row>
    <row r="8" spans="1:17" ht="62.25" customHeight="1">
      <c r="A8" s="134" t="s">
        <v>40</v>
      </c>
      <c r="B8" s="279" t="s">
        <v>41</v>
      </c>
      <c r="C8" s="280" t="s">
        <v>2</v>
      </c>
      <c r="D8" s="48" t="s">
        <v>44</v>
      </c>
      <c r="E8" s="48" t="s">
        <v>64</v>
      </c>
      <c r="F8" s="49" t="s">
        <v>65</v>
      </c>
      <c r="G8" s="49" t="s">
        <v>66</v>
      </c>
      <c r="H8" s="49" t="s">
        <v>67</v>
      </c>
      <c r="I8" s="49" t="s">
        <v>269</v>
      </c>
      <c r="J8" s="49" t="s">
        <v>68</v>
      </c>
      <c r="K8" s="49" t="s">
        <v>69</v>
      </c>
      <c r="L8" s="49" t="s">
        <v>289</v>
      </c>
      <c r="M8" s="49" t="s">
        <v>290</v>
      </c>
      <c r="N8" s="49" t="s">
        <v>291</v>
      </c>
      <c r="O8" s="49" t="s">
        <v>292</v>
      </c>
      <c r="P8" s="49" t="s">
        <v>367</v>
      </c>
      <c r="Q8" s="48" t="s">
        <v>25</v>
      </c>
    </row>
    <row r="9" spans="1:17" ht="15.75" customHeight="1">
      <c r="A9" s="286">
        <v>1</v>
      </c>
      <c r="B9" s="181"/>
      <c r="C9" s="50"/>
      <c r="D9" s="281"/>
      <c r="E9" s="281"/>
      <c r="F9" s="282">
        <v>2111</v>
      </c>
      <c r="G9" s="282">
        <v>2121</v>
      </c>
      <c r="H9" s="283">
        <v>2211</v>
      </c>
      <c r="I9" s="282">
        <v>2212</v>
      </c>
      <c r="J9" s="282">
        <v>2214</v>
      </c>
      <c r="K9" s="282">
        <v>2215</v>
      </c>
      <c r="L9" s="282">
        <v>2221</v>
      </c>
      <c r="M9" s="282">
        <v>2222</v>
      </c>
      <c r="N9" s="282">
        <v>2224</v>
      </c>
      <c r="O9" s="282">
        <v>2225</v>
      </c>
      <c r="P9" s="282">
        <v>2231</v>
      </c>
      <c r="Q9" s="284"/>
    </row>
    <row r="10" spans="1:17" ht="35.25" customHeight="1">
      <c r="A10" s="286">
        <v>1</v>
      </c>
      <c r="B10" s="32"/>
      <c r="C10" s="278" t="s">
        <v>77</v>
      </c>
      <c r="D10" s="285"/>
      <c r="E10" s="517">
        <f aca="true" t="shared" si="0" ref="E10:Q10">E11+E12+E13+E14+E15+E16+E17</f>
        <v>466</v>
      </c>
      <c r="F10" s="533">
        <f t="shared" si="0"/>
        <v>76091.40000000001</v>
      </c>
      <c r="G10" s="533">
        <f t="shared" si="0"/>
        <v>11042.199999999999</v>
      </c>
      <c r="H10" s="533">
        <f t="shared" si="0"/>
        <v>2810.2</v>
      </c>
      <c r="I10" s="533">
        <f t="shared" si="0"/>
        <v>3022.2999999999997</v>
      </c>
      <c r="J10" s="533">
        <f t="shared" si="0"/>
        <v>2061</v>
      </c>
      <c r="K10" s="533">
        <f t="shared" si="0"/>
        <v>412.1</v>
      </c>
      <c r="L10" s="533">
        <f t="shared" si="0"/>
        <v>423.29999999999995</v>
      </c>
      <c r="M10" s="533">
        <f t="shared" si="0"/>
        <v>1054</v>
      </c>
      <c r="N10" s="533">
        <f t="shared" si="0"/>
        <v>43.2</v>
      </c>
      <c r="O10" s="533">
        <f t="shared" si="0"/>
        <v>185.2</v>
      </c>
      <c r="P10" s="533">
        <f t="shared" si="0"/>
        <v>2684.9</v>
      </c>
      <c r="Q10" s="533">
        <f t="shared" si="0"/>
        <v>99829.8</v>
      </c>
    </row>
    <row r="11" spans="1:17" s="56" customFormat="1" ht="21" customHeight="1">
      <c r="A11" s="296">
        <v>1</v>
      </c>
      <c r="B11" s="276">
        <v>1</v>
      </c>
      <c r="C11" s="320" t="s">
        <v>46</v>
      </c>
      <c r="D11" s="318" t="s">
        <v>298</v>
      </c>
      <c r="E11" s="518">
        <v>10</v>
      </c>
      <c r="F11" s="259">
        <v>2757.1</v>
      </c>
      <c r="G11" s="259">
        <v>409</v>
      </c>
      <c r="H11" s="259">
        <v>268</v>
      </c>
      <c r="I11" s="259">
        <v>68.6</v>
      </c>
      <c r="J11" s="259">
        <v>827</v>
      </c>
      <c r="K11" s="259">
        <v>29.8</v>
      </c>
      <c r="L11" s="259">
        <v>11.3</v>
      </c>
      <c r="M11" s="259">
        <v>76.4</v>
      </c>
      <c r="N11" s="259"/>
      <c r="O11" s="259">
        <v>25.4</v>
      </c>
      <c r="P11" s="259">
        <v>74</v>
      </c>
      <c r="Q11" s="259">
        <f aca="true" t="shared" si="1" ref="Q11:Q17">SUM(F11:P11)</f>
        <v>4546.599999999999</v>
      </c>
    </row>
    <row r="12" spans="1:17" ht="33" customHeight="1">
      <c r="A12" s="286">
        <v>1</v>
      </c>
      <c r="B12" s="277">
        <v>2</v>
      </c>
      <c r="C12" s="319" t="s">
        <v>47</v>
      </c>
      <c r="D12" s="291" t="s">
        <v>299</v>
      </c>
      <c r="E12" s="519">
        <v>11</v>
      </c>
      <c r="F12" s="260">
        <v>1952.9</v>
      </c>
      <c r="G12" s="260">
        <v>289.9</v>
      </c>
      <c r="H12" s="260"/>
      <c r="I12" s="260">
        <v>77.1</v>
      </c>
      <c r="J12" s="260">
        <v>60</v>
      </c>
      <c r="K12" s="260">
        <v>36.1</v>
      </c>
      <c r="L12" s="260">
        <v>13.2</v>
      </c>
      <c r="M12" s="260">
        <v>96.1</v>
      </c>
      <c r="N12" s="260"/>
      <c r="O12" s="260">
        <v>28</v>
      </c>
      <c r="P12" s="260">
        <v>81.3</v>
      </c>
      <c r="Q12" s="260">
        <f t="shared" si="1"/>
        <v>2634.6</v>
      </c>
    </row>
    <row r="13" spans="1:17" ht="21.75" customHeight="1">
      <c r="A13" s="286">
        <v>1</v>
      </c>
      <c r="B13" s="276">
        <v>3</v>
      </c>
      <c r="C13" s="289" t="s">
        <v>48</v>
      </c>
      <c r="D13" s="319" t="s">
        <v>48</v>
      </c>
      <c r="E13" s="519">
        <v>6</v>
      </c>
      <c r="F13" s="150">
        <v>872.6</v>
      </c>
      <c r="G13" s="150">
        <v>129</v>
      </c>
      <c r="H13" s="150"/>
      <c r="I13" s="150">
        <v>36.9</v>
      </c>
      <c r="J13" s="150"/>
      <c r="K13" s="150">
        <v>9.2</v>
      </c>
      <c r="L13" s="260">
        <v>4.6</v>
      </c>
      <c r="M13" s="260">
        <v>15.1</v>
      </c>
      <c r="N13" s="260"/>
      <c r="O13" s="260">
        <v>15.2</v>
      </c>
      <c r="P13" s="260">
        <v>44.3</v>
      </c>
      <c r="Q13" s="260">
        <f t="shared" si="1"/>
        <v>1126.8999999999999</v>
      </c>
    </row>
    <row r="14" spans="1:19" ht="30" customHeight="1">
      <c r="A14" s="286">
        <v>1</v>
      </c>
      <c r="B14" s="276">
        <v>4</v>
      </c>
      <c r="C14" s="289" t="s">
        <v>49</v>
      </c>
      <c r="D14" s="291" t="s">
        <v>395</v>
      </c>
      <c r="E14" s="519">
        <v>1</v>
      </c>
      <c r="F14" s="150">
        <v>208.9</v>
      </c>
      <c r="G14" s="150">
        <v>30.9</v>
      </c>
      <c r="H14" s="150">
        <v>10</v>
      </c>
      <c r="I14" s="150">
        <v>6.1</v>
      </c>
      <c r="J14" s="150"/>
      <c r="K14" s="150">
        <v>1.5</v>
      </c>
      <c r="L14" s="150">
        <v>0.8</v>
      </c>
      <c r="M14" s="150">
        <v>2.5</v>
      </c>
      <c r="N14" s="150"/>
      <c r="O14" s="150">
        <v>2.5</v>
      </c>
      <c r="P14" s="150">
        <v>7.4</v>
      </c>
      <c r="Q14" s="150">
        <f t="shared" si="1"/>
        <v>270.59999999999997</v>
      </c>
      <c r="R14" s="102"/>
      <c r="S14" s="102"/>
    </row>
    <row r="15" spans="1:19" ht="32.25" customHeight="1">
      <c r="A15" s="286">
        <v>1</v>
      </c>
      <c r="B15" s="276">
        <v>5</v>
      </c>
      <c r="C15" s="289" t="s">
        <v>50</v>
      </c>
      <c r="D15" s="291" t="s">
        <v>300</v>
      </c>
      <c r="E15" s="519">
        <v>5</v>
      </c>
      <c r="F15" s="150">
        <v>947.1</v>
      </c>
      <c r="G15" s="150">
        <v>140</v>
      </c>
      <c r="H15" s="150">
        <v>25</v>
      </c>
      <c r="I15" s="150">
        <v>30.7</v>
      </c>
      <c r="J15" s="150"/>
      <c r="K15" s="150">
        <v>7.6</v>
      </c>
      <c r="L15" s="150">
        <v>3.9</v>
      </c>
      <c r="M15" s="150">
        <v>12.6</v>
      </c>
      <c r="N15" s="150"/>
      <c r="O15" s="150">
        <v>12.7</v>
      </c>
      <c r="P15" s="150">
        <v>37</v>
      </c>
      <c r="Q15" s="150">
        <f t="shared" si="1"/>
        <v>1216.6</v>
      </c>
      <c r="R15" s="102"/>
      <c r="S15" s="102"/>
    </row>
    <row r="16" spans="1:17" ht="78" customHeight="1">
      <c r="A16" s="287">
        <v>1</v>
      </c>
      <c r="B16" s="288">
        <v>6</v>
      </c>
      <c r="C16" s="290" t="s">
        <v>52</v>
      </c>
      <c r="D16" s="262" t="s">
        <v>362</v>
      </c>
      <c r="E16" s="519">
        <v>43</v>
      </c>
      <c r="F16" s="260">
        <v>4063</v>
      </c>
      <c r="G16" s="260">
        <v>604.6</v>
      </c>
      <c r="H16" s="260">
        <v>25</v>
      </c>
      <c r="I16" s="260">
        <v>184.8</v>
      </c>
      <c r="J16" s="260"/>
      <c r="K16" s="260">
        <v>148</v>
      </c>
      <c r="L16" s="260">
        <v>52.3</v>
      </c>
      <c r="M16" s="260">
        <v>408.6</v>
      </c>
      <c r="N16" s="260"/>
      <c r="O16" s="260">
        <v>101.4</v>
      </c>
      <c r="P16" s="260">
        <v>295.8</v>
      </c>
      <c r="Q16" s="260">
        <f t="shared" si="1"/>
        <v>5883.500000000001</v>
      </c>
    </row>
    <row r="17" spans="1:17" ht="25.5" customHeight="1">
      <c r="A17" s="143">
        <v>1</v>
      </c>
      <c r="B17" s="32">
        <v>7</v>
      </c>
      <c r="C17" s="268" t="s">
        <v>51</v>
      </c>
      <c r="D17" s="291" t="s">
        <v>363</v>
      </c>
      <c r="E17" s="519">
        <v>390</v>
      </c>
      <c r="F17" s="150">
        <v>65289.8</v>
      </c>
      <c r="G17" s="150">
        <v>9438.8</v>
      </c>
      <c r="H17" s="150">
        <v>2482.2</v>
      </c>
      <c r="I17" s="150">
        <v>2618.1</v>
      </c>
      <c r="J17" s="150">
        <v>1174</v>
      </c>
      <c r="K17" s="150">
        <v>179.9</v>
      </c>
      <c r="L17" s="150">
        <v>337.2</v>
      </c>
      <c r="M17" s="150">
        <v>442.7</v>
      </c>
      <c r="N17" s="150">
        <v>43.2</v>
      </c>
      <c r="O17" s="150"/>
      <c r="P17" s="150">
        <v>2145.1</v>
      </c>
      <c r="Q17" s="263">
        <f t="shared" si="1"/>
        <v>84151</v>
      </c>
    </row>
    <row r="18" spans="1:17" ht="48" hidden="1">
      <c r="A18" s="136"/>
      <c r="B18" s="32">
        <v>8</v>
      </c>
      <c r="C18" s="183" t="s">
        <v>51</v>
      </c>
      <c r="D18" s="135"/>
      <c r="E18" s="52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</row>
    <row r="19" spans="1:18" ht="56.25" customHeight="1">
      <c r="A19" s="335">
        <v>380</v>
      </c>
      <c r="B19" s="335"/>
      <c r="C19" s="297" t="s">
        <v>227</v>
      </c>
      <c r="D19" s="298" t="s">
        <v>364</v>
      </c>
      <c r="E19" s="521">
        <f aca="true" t="shared" si="2" ref="E19:Q19">E20+E21+E23+E24</f>
        <v>409</v>
      </c>
      <c r="F19" s="532">
        <f t="shared" si="2"/>
        <v>63517.399999999994</v>
      </c>
      <c r="G19" s="532">
        <f t="shared" si="2"/>
        <v>9231.4</v>
      </c>
      <c r="H19" s="532">
        <f t="shared" si="2"/>
        <v>750.5</v>
      </c>
      <c r="I19" s="532">
        <f t="shared" si="2"/>
        <v>2799</v>
      </c>
      <c r="J19" s="532">
        <f t="shared" si="2"/>
        <v>3346.4</v>
      </c>
      <c r="K19" s="532">
        <f t="shared" si="2"/>
        <v>942.5</v>
      </c>
      <c r="L19" s="532">
        <f t="shared" si="2"/>
        <v>389.6</v>
      </c>
      <c r="M19" s="532">
        <f t="shared" si="2"/>
        <v>1768.1</v>
      </c>
      <c r="N19" s="532">
        <f t="shared" si="2"/>
        <v>206.6</v>
      </c>
      <c r="O19" s="532">
        <f t="shared" si="2"/>
        <v>127.1</v>
      </c>
      <c r="P19" s="532">
        <f t="shared" si="2"/>
        <v>2268.5</v>
      </c>
      <c r="Q19" s="532">
        <f t="shared" si="2"/>
        <v>85347.1</v>
      </c>
      <c r="R19" s="57"/>
    </row>
    <row r="20" spans="1:17" ht="24.75" customHeight="1">
      <c r="A20" s="266">
        <v>380</v>
      </c>
      <c r="B20" s="267">
        <v>1</v>
      </c>
      <c r="C20" s="268" t="s">
        <v>270</v>
      </c>
      <c r="D20" s="261" t="s">
        <v>365</v>
      </c>
      <c r="E20" s="519">
        <v>359</v>
      </c>
      <c r="F20" s="150">
        <v>53412.5</v>
      </c>
      <c r="G20" s="150">
        <v>7722.6</v>
      </c>
      <c r="H20" s="150">
        <v>620.5</v>
      </c>
      <c r="I20" s="150">
        <v>2349.9</v>
      </c>
      <c r="J20" s="150">
        <v>3142</v>
      </c>
      <c r="K20" s="150">
        <v>168.1</v>
      </c>
      <c r="L20" s="150">
        <v>302.8</v>
      </c>
      <c r="M20" s="150">
        <v>397.3</v>
      </c>
      <c r="N20" s="150">
        <v>206.6</v>
      </c>
      <c r="O20" s="150">
        <v>0</v>
      </c>
      <c r="P20" s="150">
        <v>1898.5</v>
      </c>
      <c r="Q20" s="263">
        <f>SUM(F20:P20)</f>
        <v>70220.80000000002</v>
      </c>
    </row>
    <row r="21" spans="1:21" ht="33.75" customHeight="1">
      <c r="A21" s="266">
        <v>380</v>
      </c>
      <c r="B21" s="267">
        <v>2</v>
      </c>
      <c r="C21" s="268" t="s">
        <v>271</v>
      </c>
      <c r="D21" s="291" t="s">
        <v>366</v>
      </c>
      <c r="E21" s="522">
        <v>3</v>
      </c>
      <c r="F21" s="264">
        <v>2120.6</v>
      </c>
      <c r="G21" s="264">
        <v>315.1</v>
      </c>
      <c r="H21" s="264">
        <v>90</v>
      </c>
      <c r="I21" s="264">
        <v>62.6</v>
      </c>
      <c r="J21" s="264">
        <v>129.4</v>
      </c>
      <c r="K21" s="264">
        <v>504.6</v>
      </c>
      <c r="L21" s="264">
        <v>2.3</v>
      </c>
      <c r="M21" s="264">
        <v>550.8</v>
      </c>
      <c r="N21" s="264"/>
      <c r="O21" s="264">
        <v>7.6</v>
      </c>
      <c r="P21" s="264">
        <v>22.2</v>
      </c>
      <c r="Q21" s="264">
        <f>SUM(F21:P21)</f>
        <v>3805.1999999999994</v>
      </c>
      <c r="R21" s="265"/>
      <c r="S21" s="265"/>
      <c r="T21" s="265"/>
      <c r="U21" s="265"/>
    </row>
    <row r="22" spans="1:17" s="51" customFormat="1" ht="12.75" customHeight="1" hidden="1">
      <c r="A22" s="136">
        <v>380</v>
      </c>
      <c r="B22" s="137">
        <v>1</v>
      </c>
      <c r="C22" s="183"/>
      <c r="D22" s="138"/>
      <c r="E22" s="523">
        <f aca="true" t="shared" si="3" ref="E22:K22">SUM(E23:E25)</f>
        <v>184</v>
      </c>
      <c r="F22" s="163">
        <f t="shared" si="3"/>
        <v>31329.6</v>
      </c>
      <c r="G22" s="163">
        <f t="shared" si="3"/>
        <v>4661.700000000001</v>
      </c>
      <c r="H22" s="163">
        <f t="shared" si="3"/>
        <v>397</v>
      </c>
      <c r="I22" s="163">
        <f t="shared" si="3"/>
        <v>1377.7999999999997</v>
      </c>
      <c r="J22" s="163">
        <f t="shared" si="3"/>
        <v>75</v>
      </c>
      <c r="K22" s="163">
        <f t="shared" si="3"/>
        <v>783.2</v>
      </c>
      <c r="L22" s="163"/>
      <c r="M22" s="163">
        <f>SUM(M23:M25)</f>
        <v>2242.5</v>
      </c>
      <c r="N22" s="163">
        <f>SUM(N23:N25)</f>
        <v>0</v>
      </c>
      <c r="O22" s="163">
        <f>SUM(O23:O25)</f>
        <v>467.20000000000005</v>
      </c>
      <c r="P22" s="163">
        <f>SUM(P23:P25)</f>
        <v>1360.8</v>
      </c>
      <c r="Q22" s="163">
        <f>SUM(Q23:Q25)</f>
        <v>42959.200000000004</v>
      </c>
    </row>
    <row r="23" spans="1:17" ht="48" customHeight="1">
      <c r="A23" s="275">
        <v>380</v>
      </c>
      <c r="B23" s="269">
        <v>3</v>
      </c>
      <c r="C23" s="270" t="s">
        <v>272</v>
      </c>
      <c r="D23" s="271" t="s">
        <v>368</v>
      </c>
      <c r="E23" s="524">
        <v>31</v>
      </c>
      <c r="F23" s="273">
        <v>5263.7</v>
      </c>
      <c r="G23" s="273">
        <v>788.3</v>
      </c>
      <c r="H23" s="273">
        <v>10</v>
      </c>
      <c r="I23" s="273">
        <v>264.3</v>
      </c>
      <c r="J23" s="273"/>
      <c r="K23" s="273">
        <v>197</v>
      </c>
      <c r="L23" s="273">
        <v>60.5</v>
      </c>
      <c r="M23" s="273">
        <v>608.6</v>
      </c>
      <c r="N23" s="273"/>
      <c r="O23" s="273">
        <v>78.9</v>
      </c>
      <c r="P23" s="273">
        <v>229.4</v>
      </c>
      <c r="Q23" s="274">
        <f>SUM(F23:P23)</f>
        <v>7500.7</v>
      </c>
    </row>
    <row r="24" spans="1:17" ht="36" customHeight="1">
      <c r="A24" s="300">
        <v>380</v>
      </c>
      <c r="B24" s="301">
        <v>4</v>
      </c>
      <c r="C24" s="270" t="s">
        <v>273</v>
      </c>
      <c r="D24" s="299" t="s">
        <v>301</v>
      </c>
      <c r="E24" s="524">
        <v>16</v>
      </c>
      <c r="F24" s="272">
        <v>2720.6</v>
      </c>
      <c r="G24" s="272">
        <v>405.4</v>
      </c>
      <c r="H24" s="272">
        <v>30</v>
      </c>
      <c r="I24" s="272">
        <v>122.2</v>
      </c>
      <c r="J24" s="272">
        <v>75</v>
      </c>
      <c r="K24" s="272">
        <v>72.8</v>
      </c>
      <c r="L24" s="272">
        <v>24</v>
      </c>
      <c r="M24" s="272">
        <v>211.4</v>
      </c>
      <c r="N24" s="272"/>
      <c r="O24" s="272">
        <v>40.6</v>
      </c>
      <c r="P24" s="272">
        <v>118.4</v>
      </c>
      <c r="Q24" s="272">
        <f>SUM(F24:P24)</f>
        <v>3820.4</v>
      </c>
    </row>
    <row r="25" spans="1:17" ht="33.75" customHeight="1">
      <c r="A25" s="321">
        <v>381</v>
      </c>
      <c r="B25" s="322"/>
      <c r="C25" s="323" t="s">
        <v>274</v>
      </c>
      <c r="D25" s="324"/>
      <c r="E25" s="525">
        <f aca="true" t="shared" si="4" ref="E25:Q25">E36+E37+E38+E39+E40+E41+E42+E43+E44+E45+E46</f>
        <v>137</v>
      </c>
      <c r="F25" s="325">
        <f t="shared" si="4"/>
        <v>23345.3</v>
      </c>
      <c r="G25" s="325">
        <f t="shared" si="4"/>
        <v>3468.0000000000005</v>
      </c>
      <c r="H25" s="325">
        <f t="shared" si="4"/>
        <v>357</v>
      </c>
      <c r="I25" s="325">
        <f t="shared" si="4"/>
        <v>991.2999999999998</v>
      </c>
      <c r="J25" s="325">
        <f t="shared" si="4"/>
        <v>0</v>
      </c>
      <c r="K25" s="325">
        <f t="shared" si="4"/>
        <v>513.4</v>
      </c>
      <c r="L25" s="325">
        <f t="shared" si="4"/>
        <v>179.9</v>
      </c>
      <c r="M25" s="325">
        <f t="shared" si="4"/>
        <v>1422.5</v>
      </c>
      <c r="N25" s="325">
        <f t="shared" si="4"/>
        <v>0</v>
      </c>
      <c r="O25" s="325">
        <f t="shared" si="4"/>
        <v>347.70000000000005</v>
      </c>
      <c r="P25" s="325">
        <f t="shared" si="4"/>
        <v>1013</v>
      </c>
      <c r="Q25" s="325">
        <f t="shared" si="4"/>
        <v>31638.100000000002</v>
      </c>
    </row>
    <row r="26" spans="1:17" s="51" customFormat="1" ht="12.75" customHeight="1" hidden="1">
      <c r="A26" s="141"/>
      <c r="B26" s="140">
        <v>1</v>
      </c>
      <c r="C26" s="183"/>
      <c r="D26" s="138"/>
      <c r="E26" s="523" t="e">
        <f aca="true" t="shared" si="5" ref="E26:K26">SUM(E27:E29)</f>
        <v>#REF!</v>
      </c>
      <c r="F26" s="162" t="e">
        <f t="shared" si="5"/>
        <v>#REF!</v>
      </c>
      <c r="G26" s="162" t="e">
        <f t="shared" si="5"/>
        <v>#REF!</v>
      </c>
      <c r="H26" s="162" t="e">
        <f t="shared" si="5"/>
        <v>#REF!</v>
      </c>
      <c r="I26" s="162" t="e">
        <f t="shared" si="5"/>
        <v>#REF!</v>
      </c>
      <c r="J26" s="162" t="e">
        <f t="shared" si="5"/>
        <v>#REF!</v>
      </c>
      <c r="K26" s="162" t="e">
        <f t="shared" si="5"/>
        <v>#REF!</v>
      </c>
      <c r="L26" s="162"/>
      <c r="M26" s="162" t="e">
        <f>SUM(M27:M29)</f>
        <v>#REF!</v>
      </c>
      <c r="N26" s="162" t="e">
        <f>SUM(N27:N29)</f>
        <v>#REF!</v>
      </c>
      <c r="O26" s="162" t="e">
        <f>SUM(O27:O29)</f>
        <v>#REF!</v>
      </c>
      <c r="P26" s="162" t="e">
        <f>SUM(P27:P29)</f>
        <v>#REF!</v>
      </c>
      <c r="Q26" s="162" t="e">
        <f>SUM(Q27:Q29)</f>
        <v>#REF!</v>
      </c>
    </row>
    <row r="27" spans="1:17" ht="12.75" customHeight="1" hidden="1">
      <c r="A27" s="139"/>
      <c r="B27" s="140">
        <v>1</v>
      </c>
      <c r="C27" s="183" t="s">
        <v>39</v>
      </c>
      <c r="D27" s="135"/>
      <c r="E27" s="526" t="e">
        <f>SUM(F27:Q27)</f>
        <v>#REF!</v>
      </c>
      <c r="F27" s="164" t="e">
        <f>#REF!+#REF!+#REF!+#REF!+#REF!+#REF!+#REF!</f>
        <v>#REF!</v>
      </c>
      <c r="G27" s="164" t="e">
        <f>#REF!+#REF!+#REF!+#REF!+#REF!+#REF!+#REF!</f>
        <v>#REF!</v>
      </c>
      <c r="H27" s="164" t="e">
        <f>#REF!+#REF!+#REF!+#REF!+#REF!+#REF!+#REF!</f>
        <v>#REF!</v>
      </c>
      <c r="I27" s="164" t="e">
        <f>#REF!+#REF!+#REF!+#REF!+#REF!+#REF!+#REF!</f>
        <v>#REF!</v>
      </c>
      <c r="J27" s="164" t="e">
        <f>#REF!+#REF!+#REF!+#REF!+#REF!+#REF!+#REF!</f>
        <v>#REF!</v>
      </c>
      <c r="K27" s="164" t="e">
        <f>#REF!+#REF!+#REF!+#REF!+#REF!+#REF!+#REF!</f>
        <v>#REF!</v>
      </c>
      <c r="L27" s="164"/>
      <c r="M27" s="164" t="e">
        <f>#REF!+#REF!+#REF!+#REF!+#REF!+#REF!+#REF!</f>
        <v>#REF!</v>
      </c>
      <c r="N27" s="164" t="e">
        <f>#REF!+#REF!+#REF!+#REF!+#REF!+#REF!+#REF!</f>
        <v>#REF!</v>
      </c>
      <c r="O27" s="164" t="e">
        <f>#REF!+#REF!+#REF!+#REF!+#REF!+#REF!+#REF!</f>
        <v>#REF!</v>
      </c>
      <c r="P27" s="164" t="e">
        <f>#REF!+#REF!+#REF!+#REF!+#REF!+#REF!+#REF!</f>
        <v>#REF!</v>
      </c>
      <c r="Q27" s="164" t="e">
        <f>#REF!+#REF!+#REF!+#REF!+#REF!+#REF!+#REF!</f>
        <v>#REF!</v>
      </c>
    </row>
    <row r="28" spans="1:17" ht="12.75" customHeight="1" hidden="1">
      <c r="A28" s="139"/>
      <c r="B28" s="140">
        <v>1</v>
      </c>
      <c r="C28" s="183"/>
      <c r="D28" s="135"/>
      <c r="E28" s="526" t="e">
        <f>SUM(F28:Q28)</f>
        <v>#REF!</v>
      </c>
      <c r="F28" s="164" t="e">
        <f>#REF!+#REF!+#REF!+#REF!+#REF!+#REF!+#REF!</f>
        <v>#REF!</v>
      </c>
      <c r="G28" s="164" t="e">
        <f>#REF!+#REF!+#REF!+#REF!+#REF!+#REF!+#REF!</f>
        <v>#REF!</v>
      </c>
      <c r="H28" s="164" t="e">
        <f>#REF!+#REF!+#REF!+#REF!+#REF!+#REF!+#REF!</f>
        <v>#REF!</v>
      </c>
      <c r="I28" s="164" t="e">
        <f>#REF!+#REF!+#REF!+#REF!+#REF!+#REF!+#REF!</f>
        <v>#REF!</v>
      </c>
      <c r="J28" s="164" t="e">
        <f>#REF!+#REF!+#REF!+#REF!+#REF!+#REF!+#REF!</f>
        <v>#REF!</v>
      </c>
      <c r="K28" s="164" t="e">
        <f>#REF!+#REF!+#REF!+#REF!+#REF!+#REF!+#REF!</f>
        <v>#REF!</v>
      </c>
      <c r="L28" s="164"/>
      <c r="M28" s="164" t="e">
        <f>#REF!+#REF!+#REF!+#REF!+#REF!+#REF!+#REF!</f>
        <v>#REF!</v>
      </c>
      <c r="N28" s="164" t="e">
        <f>#REF!+#REF!+#REF!+#REF!+#REF!+#REF!+#REF!</f>
        <v>#REF!</v>
      </c>
      <c r="O28" s="164" t="e">
        <f>#REF!+#REF!+#REF!+#REF!+#REF!+#REF!+#REF!</f>
        <v>#REF!</v>
      </c>
      <c r="P28" s="164" t="e">
        <f>#REF!+#REF!+#REF!+#REF!+#REF!+#REF!+#REF!</f>
        <v>#REF!</v>
      </c>
      <c r="Q28" s="164" t="e">
        <f>#REF!+#REF!+#REF!+#REF!+#REF!+#REF!+#REF!</f>
        <v>#REF!</v>
      </c>
    </row>
    <row r="29" spans="1:17" ht="13.5" customHeight="1" hidden="1">
      <c r="A29" s="139"/>
      <c r="B29" s="140">
        <v>1</v>
      </c>
      <c r="C29" s="183" t="s">
        <v>71</v>
      </c>
      <c r="D29" s="135"/>
      <c r="E29" s="526" t="e">
        <f>SUM(F29:Q29)</f>
        <v>#REF!</v>
      </c>
      <c r="F29" s="164" t="e">
        <f>#REF!+#REF!+#REF!+#REF!+#REF!+#REF!+#REF!</f>
        <v>#REF!</v>
      </c>
      <c r="G29" s="164" t="e">
        <f>#REF!+#REF!+#REF!+#REF!+#REF!+#REF!+#REF!</f>
        <v>#REF!</v>
      </c>
      <c r="H29" s="164" t="e">
        <f>#REF!+#REF!+#REF!+#REF!+#REF!+#REF!+#REF!</f>
        <v>#REF!</v>
      </c>
      <c r="I29" s="164" t="e">
        <f>#REF!+#REF!+#REF!+#REF!+#REF!+#REF!+#REF!</f>
        <v>#REF!</v>
      </c>
      <c r="J29" s="164" t="e">
        <f>#REF!+#REF!+#REF!+#REF!+#REF!+#REF!+#REF!</f>
        <v>#REF!</v>
      </c>
      <c r="K29" s="164" t="e">
        <f>#REF!+#REF!+#REF!+#REF!+#REF!+#REF!+#REF!</f>
        <v>#REF!</v>
      </c>
      <c r="L29" s="164"/>
      <c r="M29" s="164" t="e">
        <f>#REF!+#REF!+#REF!+#REF!+#REF!+#REF!+#REF!</f>
        <v>#REF!</v>
      </c>
      <c r="N29" s="164" t="e">
        <f>#REF!+#REF!+#REF!+#REF!+#REF!+#REF!+#REF!</f>
        <v>#REF!</v>
      </c>
      <c r="O29" s="164" t="e">
        <f>#REF!+#REF!+#REF!+#REF!+#REF!+#REF!+#REF!</f>
        <v>#REF!</v>
      </c>
      <c r="P29" s="164" t="e">
        <f>#REF!+#REF!+#REF!+#REF!+#REF!+#REF!+#REF!</f>
        <v>#REF!</v>
      </c>
      <c r="Q29" s="164" t="e">
        <f>#REF!+#REF!+#REF!+#REF!+#REF!+#REF!+#REF!</f>
        <v>#REF!</v>
      </c>
    </row>
    <row r="30" spans="1:17" ht="12" customHeight="1" hidden="1">
      <c r="A30" s="139"/>
      <c r="B30" s="140">
        <v>1</v>
      </c>
      <c r="C30" s="183" t="s">
        <v>72</v>
      </c>
      <c r="D30" s="135"/>
      <c r="E30" s="527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6"/>
    </row>
    <row r="31" spans="1:17" s="51" customFormat="1" ht="12.75" customHeight="1" hidden="1">
      <c r="A31" s="141"/>
      <c r="B31" s="140">
        <v>1</v>
      </c>
      <c r="C31" s="183" t="s">
        <v>73</v>
      </c>
      <c r="D31" s="142"/>
      <c r="E31" s="528" t="e">
        <f aca="true" t="shared" si="6" ref="E31:K31">SUM(E32:E34)</f>
        <v>#REF!</v>
      </c>
      <c r="F31" s="167" t="e">
        <f t="shared" si="6"/>
        <v>#REF!</v>
      </c>
      <c r="G31" s="167" t="e">
        <f t="shared" si="6"/>
        <v>#REF!</v>
      </c>
      <c r="H31" s="167" t="e">
        <f t="shared" si="6"/>
        <v>#REF!</v>
      </c>
      <c r="I31" s="167" t="e">
        <f t="shared" si="6"/>
        <v>#REF!</v>
      </c>
      <c r="J31" s="167" t="e">
        <f t="shared" si="6"/>
        <v>#REF!</v>
      </c>
      <c r="K31" s="167" t="e">
        <f t="shared" si="6"/>
        <v>#REF!</v>
      </c>
      <c r="L31" s="167"/>
      <c r="M31" s="167" t="e">
        <f>SUM(M32:M34)</f>
        <v>#REF!</v>
      </c>
      <c r="N31" s="167" t="e">
        <f>SUM(N32:N34)</f>
        <v>#REF!</v>
      </c>
      <c r="O31" s="167" t="e">
        <f>SUM(O32:O34)</f>
        <v>#REF!</v>
      </c>
      <c r="P31" s="167" t="e">
        <f>SUM(P32:P34)</f>
        <v>#REF!</v>
      </c>
      <c r="Q31" s="167" t="e">
        <f>SUM(Q32:Q34)</f>
        <v>#REF!</v>
      </c>
    </row>
    <row r="32" spans="1:17" ht="12.75" customHeight="1" hidden="1">
      <c r="A32" s="139"/>
      <c r="B32" s="140">
        <v>1</v>
      </c>
      <c r="C32" s="183" t="s">
        <v>74</v>
      </c>
      <c r="D32" s="135"/>
      <c r="E32" s="526" t="e">
        <f>SUM(F32:Q32)</f>
        <v>#REF!</v>
      </c>
      <c r="F32" s="164" t="e">
        <f>#REF!+#REF!+#REF!+#REF!+#REF!+#REF!+#REF!</f>
        <v>#REF!</v>
      </c>
      <c r="G32" s="164" t="e">
        <f>#REF!+#REF!+#REF!+#REF!+#REF!+#REF!+#REF!</f>
        <v>#REF!</v>
      </c>
      <c r="H32" s="164" t="e">
        <f>#REF!+#REF!+#REF!+#REF!+#REF!+#REF!+#REF!</f>
        <v>#REF!</v>
      </c>
      <c r="I32" s="164" t="e">
        <f>#REF!+#REF!+#REF!+#REF!+#REF!+#REF!+#REF!</f>
        <v>#REF!</v>
      </c>
      <c r="J32" s="164" t="e">
        <f>#REF!+#REF!+#REF!+#REF!+#REF!+#REF!+#REF!</f>
        <v>#REF!</v>
      </c>
      <c r="K32" s="164" t="e">
        <f>#REF!+#REF!+#REF!+#REF!+#REF!+#REF!+#REF!</f>
        <v>#REF!</v>
      </c>
      <c r="L32" s="164"/>
      <c r="M32" s="164" t="e">
        <f>#REF!+#REF!+#REF!+#REF!+#REF!+#REF!+#REF!</f>
        <v>#REF!</v>
      </c>
      <c r="N32" s="164" t="e">
        <f>#REF!+#REF!+#REF!+#REF!+#REF!+#REF!+#REF!</f>
        <v>#REF!</v>
      </c>
      <c r="O32" s="164" t="e">
        <f>#REF!+#REF!+#REF!+#REF!+#REF!+#REF!+#REF!</f>
        <v>#REF!</v>
      </c>
      <c r="P32" s="164" t="e">
        <f>#REF!+#REF!+#REF!+#REF!+#REF!+#REF!+#REF!</f>
        <v>#REF!</v>
      </c>
      <c r="Q32" s="164" t="e">
        <f>#REF!+#REF!+#REF!+#REF!+#REF!+#REF!+#REF!</f>
        <v>#REF!</v>
      </c>
    </row>
    <row r="33" spans="1:17" ht="12.75" customHeight="1" hidden="1">
      <c r="A33" s="139"/>
      <c r="B33" s="140">
        <v>1</v>
      </c>
      <c r="C33" s="183"/>
      <c r="D33" s="135"/>
      <c r="E33" s="526" t="e">
        <f>SUM(F33:Q33)</f>
        <v>#REF!</v>
      </c>
      <c r="F33" s="164" t="e">
        <f>#REF!+#REF!+#REF!+#REF!+#REF!+#REF!+#REF!</f>
        <v>#REF!</v>
      </c>
      <c r="G33" s="164" t="e">
        <f>#REF!+#REF!+#REF!+#REF!+#REF!+#REF!+#REF!</f>
        <v>#REF!</v>
      </c>
      <c r="H33" s="164" t="e">
        <f>#REF!+#REF!+#REF!+#REF!+#REF!+#REF!+#REF!</f>
        <v>#REF!</v>
      </c>
      <c r="I33" s="164" t="e">
        <f>#REF!+#REF!+#REF!+#REF!+#REF!+#REF!+#REF!</f>
        <v>#REF!</v>
      </c>
      <c r="J33" s="164" t="e">
        <f>#REF!+#REF!+#REF!+#REF!+#REF!+#REF!+#REF!</f>
        <v>#REF!</v>
      </c>
      <c r="K33" s="164" t="e">
        <f>#REF!+#REF!+#REF!+#REF!+#REF!+#REF!+#REF!</f>
        <v>#REF!</v>
      </c>
      <c r="L33" s="164"/>
      <c r="M33" s="164" t="e">
        <f>#REF!+#REF!+#REF!+#REF!+#REF!+#REF!+#REF!</f>
        <v>#REF!</v>
      </c>
      <c r="N33" s="164" t="e">
        <f>#REF!+#REF!+#REF!+#REF!+#REF!+#REF!+#REF!</f>
        <v>#REF!</v>
      </c>
      <c r="O33" s="164" t="e">
        <f>#REF!+#REF!+#REF!+#REF!+#REF!+#REF!+#REF!</f>
        <v>#REF!</v>
      </c>
      <c r="P33" s="164" t="e">
        <f>#REF!+#REF!+#REF!+#REF!+#REF!+#REF!+#REF!</f>
        <v>#REF!</v>
      </c>
      <c r="Q33" s="164" t="e">
        <f>#REF!+#REF!+#REF!+#REF!+#REF!+#REF!+#REF!</f>
        <v>#REF!</v>
      </c>
    </row>
    <row r="34" spans="1:17" ht="13.5" customHeight="1" hidden="1">
      <c r="A34" s="139"/>
      <c r="B34" s="140">
        <v>1</v>
      </c>
      <c r="C34" s="183" t="s">
        <v>75</v>
      </c>
      <c r="D34" s="135"/>
      <c r="E34" s="526" t="e">
        <f>SUM(F34:Q34)</f>
        <v>#REF!</v>
      </c>
      <c r="F34" s="164" t="e">
        <f>#REF!+#REF!+#REF!+#REF!+#REF!+#REF!+#REF!</f>
        <v>#REF!</v>
      </c>
      <c r="G34" s="164" t="e">
        <f>#REF!+#REF!+#REF!+#REF!+#REF!+#REF!+#REF!</f>
        <v>#REF!</v>
      </c>
      <c r="H34" s="164" t="e">
        <f>#REF!+#REF!+#REF!+#REF!+#REF!+#REF!+#REF!</f>
        <v>#REF!</v>
      </c>
      <c r="I34" s="164" t="e">
        <f>#REF!+#REF!+#REF!+#REF!+#REF!+#REF!+#REF!</f>
        <v>#REF!</v>
      </c>
      <c r="J34" s="164" t="e">
        <f>#REF!+#REF!+#REF!+#REF!+#REF!+#REF!+#REF!</f>
        <v>#REF!</v>
      </c>
      <c r="K34" s="164" t="e">
        <f>#REF!+#REF!+#REF!+#REF!+#REF!+#REF!+#REF!</f>
        <v>#REF!</v>
      </c>
      <c r="L34" s="164"/>
      <c r="M34" s="164" t="e">
        <f>#REF!+#REF!+#REF!+#REF!+#REF!+#REF!+#REF!</f>
        <v>#REF!</v>
      </c>
      <c r="N34" s="164" t="e">
        <f>#REF!+#REF!+#REF!+#REF!+#REF!+#REF!+#REF!</f>
        <v>#REF!</v>
      </c>
      <c r="O34" s="164" t="e">
        <f>#REF!+#REF!+#REF!+#REF!+#REF!+#REF!+#REF!</f>
        <v>#REF!</v>
      </c>
      <c r="P34" s="164" t="e">
        <f>#REF!+#REF!+#REF!+#REF!+#REF!+#REF!+#REF!</f>
        <v>#REF!</v>
      </c>
      <c r="Q34" s="164" t="e">
        <f>#REF!+#REF!+#REF!+#REF!+#REF!+#REF!+#REF!</f>
        <v>#REF!</v>
      </c>
    </row>
    <row r="35" spans="1:17" ht="12.75" customHeight="1" hidden="1">
      <c r="A35" s="139"/>
      <c r="B35" s="140">
        <v>1</v>
      </c>
      <c r="C35" s="183" t="s">
        <v>76</v>
      </c>
      <c r="D35" s="135"/>
      <c r="E35" s="526"/>
      <c r="F35" s="164"/>
      <c r="G35" s="164"/>
      <c r="H35" s="168"/>
      <c r="I35" s="164"/>
      <c r="J35" s="164"/>
      <c r="K35" s="164"/>
      <c r="L35" s="164"/>
      <c r="M35" s="164"/>
      <c r="N35" s="164"/>
      <c r="O35" s="166"/>
      <c r="P35" s="166"/>
      <c r="Q35" s="161"/>
    </row>
    <row r="36" spans="1:17" ht="69" customHeight="1">
      <c r="A36" s="304">
        <v>381</v>
      </c>
      <c r="B36" s="269">
        <v>1</v>
      </c>
      <c r="C36" s="305" t="s">
        <v>86</v>
      </c>
      <c r="D36" s="306" t="s">
        <v>115</v>
      </c>
      <c r="E36" s="529">
        <v>27</v>
      </c>
      <c r="F36" s="308">
        <v>4600.5</v>
      </c>
      <c r="G36" s="308">
        <v>684.9</v>
      </c>
      <c r="H36" s="308">
        <v>50</v>
      </c>
      <c r="I36" s="309">
        <v>206.4</v>
      </c>
      <c r="J36" s="309"/>
      <c r="K36" s="309">
        <v>123.3</v>
      </c>
      <c r="L36" s="309">
        <v>41.1</v>
      </c>
      <c r="M36" s="309">
        <v>358.8</v>
      </c>
      <c r="N36" s="309"/>
      <c r="O36" s="308">
        <v>68.5</v>
      </c>
      <c r="P36" s="308">
        <v>199.7</v>
      </c>
      <c r="Q36" s="309">
        <f aca="true" t="shared" si="7" ref="Q36:Q46">SUM(F36:P36)</f>
        <v>6333.2</v>
      </c>
    </row>
    <row r="37" spans="1:17" ht="25.5" customHeight="1">
      <c r="A37" s="304">
        <v>381</v>
      </c>
      <c r="B37" s="269">
        <v>2</v>
      </c>
      <c r="C37" s="305" t="s">
        <v>96</v>
      </c>
      <c r="D37" s="310" t="s">
        <v>98</v>
      </c>
      <c r="E37" s="529">
        <v>6</v>
      </c>
      <c r="F37" s="311">
        <v>1426.4</v>
      </c>
      <c r="G37" s="312">
        <v>210.9</v>
      </c>
      <c r="H37" s="312">
        <v>30</v>
      </c>
      <c r="I37" s="312">
        <v>36.8</v>
      </c>
      <c r="J37" s="309"/>
      <c r="K37" s="312">
        <v>9.2</v>
      </c>
      <c r="L37" s="312">
        <v>4.6</v>
      </c>
      <c r="M37" s="312">
        <v>15</v>
      </c>
      <c r="N37" s="309"/>
      <c r="O37" s="312">
        <v>15.2</v>
      </c>
      <c r="P37" s="312">
        <v>44.3</v>
      </c>
      <c r="Q37" s="308">
        <f t="shared" si="7"/>
        <v>1792.4</v>
      </c>
    </row>
    <row r="38" spans="1:17" ht="36.75" customHeight="1">
      <c r="A38" s="304">
        <v>381</v>
      </c>
      <c r="B38" s="269">
        <v>3</v>
      </c>
      <c r="C38" s="314" t="s">
        <v>97</v>
      </c>
      <c r="D38" s="315" t="s">
        <v>302</v>
      </c>
      <c r="E38" s="529">
        <v>13</v>
      </c>
      <c r="F38" s="308">
        <v>2053.3</v>
      </c>
      <c r="G38" s="309">
        <v>305.1</v>
      </c>
      <c r="H38" s="308">
        <v>25</v>
      </c>
      <c r="I38" s="309">
        <v>94.2</v>
      </c>
      <c r="J38" s="309"/>
      <c r="K38" s="309">
        <v>48.8</v>
      </c>
      <c r="L38" s="309">
        <v>17.2</v>
      </c>
      <c r="M38" s="309">
        <v>135.4</v>
      </c>
      <c r="N38" s="309"/>
      <c r="O38" s="309">
        <v>33</v>
      </c>
      <c r="P38" s="309">
        <v>96.1</v>
      </c>
      <c r="Q38" s="308">
        <f t="shared" si="7"/>
        <v>2808.1</v>
      </c>
    </row>
    <row r="39" spans="1:17" ht="27.75" customHeight="1">
      <c r="A39" s="275">
        <v>381</v>
      </c>
      <c r="B39" s="302">
        <v>4</v>
      </c>
      <c r="C39" s="314" t="s">
        <v>100</v>
      </c>
      <c r="D39" s="326" t="s">
        <v>102</v>
      </c>
      <c r="E39" s="529">
        <v>11</v>
      </c>
      <c r="F39" s="307">
        <v>1864.7</v>
      </c>
      <c r="G39" s="307">
        <v>277</v>
      </c>
      <c r="H39" s="307">
        <v>30</v>
      </c>
      <c r="I39" s="307">
        <v>79.4</v>
      </c>
      <c r="J39" s="307"/>
      <c r="K39" s="307">
        <v>41</v>
      </c>
      <c r="L39" s="307">
        <v>14.4</v>
      </c>
      <c r="M39" s="307">
        <v>113.2</v>
      </c>
      <c r="N39" s="307"/>
      <c r="O39" s="307">
        <v>27.9</v>
      </c>
      <c r="P39" s="307">
        <v>81.3</v>
      </c>
      <c r="Q39" s="307">
        <f t="shared" si="7"/>
        <v>2528.9</v>
      </c>
    </row>
    <row r="40" spans="1:17" ht="29.25" customHeight="1">
      <c r="A40" s="275">
        <v>381</v>
      </c>
      <c r="B40" s="302">
        <v>5</v>
      </c>
      <c r="C40" s="313" t="s">
        <v>275</v>
      </c>
      <c r="D40" s="211" t="s">
        <v>396</v>
      </c>
      <c r="E40" s="530">
        <v>9</v>
      </c>
      <c r="F40" s="303">
        <v>1503.5</v>
      </c>
      <c r="G40" s="303">
        <v>223.2</v>
      </c>
      <c r="H40" s="303">
        <v>22</v>
      </c>
      <c r="I40" s="303">
        <v>64.8</v>
      </c>
      <c r="J40" s="303"/>
      <c r="K40" s="303">
        <v>33</v>
      </c>
      <c r="L40" s="303">
        <v>11.6</v>
      </c>
      <c r="M40" s="303">
        <v>91.1</v>
      </c>
      <c r="N40" s="303"/>
      <c r="O40" s="303">
        <v>22.9</v>
      </c>
      <c r="P40" s="303">
        <v>66.6</v>
      </c>
      <c r="Q40" s="303">
        <f t="shared" si="7"/>
        <v>2038.6999999999998</v>
      </c>
    </row>
    <row r="41" spans="1:17" ht="28.5" customHeight="1">
      <c r="A41" s="139">
        <v>381</v>
      </c>
      <c r="B41" s="140">
        <v>6</v>
      </c>
      <c r="C41" s="314" t="s">
        <v>276</v>
      </c>
      <c r="D41" s="326" t="s">
        <v>108</v>
      </c>
      <c r="E41" s="529">
        <v>11</v>
      </c>
      <c r="F41" s="309">
        <v>1722.2</v>
      </c>
      <c r="G41" s="309">
        <v>256.1</v>
      </c>
      <c r="H41" s="309">
        <v>20</v>
      </c>
      <c r="I41" s="309">
        <v>81.9</v>
      </c>
      <c r="J41" s="309"/>
      <c r="K41" s="307">
        <v>45.7</v>
      </c>
      <c r="L41" s="307">
        <v>15.6</v>
      </c>
      <c r="M41" s="309">
        <v>130.4</v>
      </c>
      <c r="N41" s="309">
        <v>0</v>
      </c>
      <c r="O41" s="309">
        <v>27.9</v>
      </c>
      <c r="P41" s="309">
        <v>81.4</v>
      </c>
      <c r="Q41" s="308">
        <f t="shared" si="7"/>
        <v>2381.2000000000003</v>
      </c>
    </row>
    <row r="42" spans="1:17" ht="48" customHeight="1">
      <c r="A42" s="139">
        <v>381</v>
      </c>
      <c r="B42" s="140">
        <v>7</v>
      </c>
      <c r="C42" s="314" t="s">
        <v>277</v>
      </c>
      <c r="D42" s="315" t="s">
        <v>109</v>
      </c>
      <c r="E42" s="529">
        <v>10</v>
      </c>
      <c r="F42" s="309">
        <v>1665.4</v>
      </c>
      <c r="G42" s="309">
        <v>247.5</v>
      </c>
      <c r="H42" s="309">
        <v>20</v>
      </c>
      <c r="I42" s="309">
        <v>73.3</v>
      </c>
      <c r="J42" s="309"/>
      <c r="K42" s="309">
        <v>39.4</v>
      </c>
      <c r="L42" s="309">
        <v>13.6</v>
      </c>
      <c r="M42" s="309">
        <v>110.8</v>
      </c>
      <c r="N42" s="309"/>
      <c r="O42" s="309">
        <v>25.4</v>
      </c>
      <c r="P42" s="309">
        <v>74</v>
      </c>
      <c r="Q42" s="309">
        <f t="shared" si="7"/>
        <v>2269.4000000000005</v>
      </c>
    </row>
    <row r="43" spans="1:17" ht="35.25" customHeight="1">
      <c r="A43" s="139">
        <v>381</v>
      </c>
      <c r="B43" s="140">
        <v>8</v>
      </c>
      <c r="C43" s="314" t="s">
        <v>278</v>
      </c>
      <c r="D43" s="315" t="s">
        <v>111</v>
      </c>
      <c r="E43" s="529">
        <v>10</v>
      </c>
      <c r="F43" s="309">
        <v>1703.3</v>
      </c>
      <c r="G43" s="309">
        <v>253.2</v>
      </c>
      <c r="H43" s="309">
        <v>30</v>
      </c>
      <c r="I43" s="309">
        <v>73.3</v>
      </c>
      <c r="J43" s="309"/>
      <c r="K43" s="309">
        <v>39.4</v>
      </c>
      <c r="L43" s="309">
        <v>13.6</v>
      </c>
      <c r="M43" s="309">
        <v>110.8</v>
      </c>
      <c r="N43" s="309"/>
      <c r="O43" s="309">
        <v>25.4</v>
      </c>
      <c r="P43" s="309">
        <v>74</v>
      </c>
      <c r="Q43" s="308">
        <f t="shared" si="7"/>
        <v>2323.0000000000005</v>
      </c>
    </row>
    <row r="44" spans="1:17" ht="46.5" customHeight="1">
      <c r="A44" s="139">
        <v>381</v>
      </c>
      <c r="B44" s="140">
        <v>9</v>
      </c>
      <c r="C44" s="314" t="s">
        <v>136</v>
      </c>
      <c r="D44" s="315" t="s">
        <v>328</v>
      </c>
      <c r="E44" s="529">
        <v>18</v>
      </c>
      <c r="F44" s="309">
        <v>3025.3</v>
      </c>
      <c r="G44" s="309">
        <v>448.9</v>
      </c>
      <c r="H44" s="309">
        <v>60</v>
      </c>
      <c r="I44" s="309">
        <v>124.8</v>
      </c>
      <c r="J44" s="309">
        <v>0</v>
      </c>
      <c r="K44" s="309">
        <v>56.6</v>
      </c>
      <c r="L44" s="309">
        <v>20.8</v>
      </c>
      <c r="M44" s="309">
        <v>147.8</v>
      </c>
      <c r="N44" s="309">
        <v>0</v>
      </c>
      <c r="O44" s="309">
        <v>45.6</v>
      </c>
      <c r="P44" s="309">
        <v>133</v>
      </c>
      <c r="Q44" s="308">
        <f t="shared" si="7"/>
        <v>4062.8000000000006</v>
      </c>
    </row>
    <row r="45" spans="1:17" ht="67.5" customHeight="1">
      <c r="A45" s="139">
        <v>381</v>
      </c>
      <c r="B45" s="140">
        <v>10</v>
      </c>
      <c r="C45" s="314" t="s">
        <v>279</v>
      </c>
      <c r="D45" s="327" t="s">
        <v>114</v>
      </c>
      <c r="E45" s="529">
        <v>19</v>
      </c>
      <c r="F45" s="309">
        <v>3220.8</v>
      </c>
      <c r="G45" s="309">
        <v>478.4</v>
      </c>
      <c r="H45" s="309">
        <v>45</v>
      </c>
      <c r="I45" s="309">
        <v>138</v>
      </c>
      <c r="J45" s="309">
        <v>0</v>
      </c>
      <c r="K45" s="309">
        <v>72.4</v>
      </c>
      <c r="L45" s="309">
        <v>25.1</v>
      </c>
      <c r="M45" s="309">
        <v>201.7</v>
      </c>
      <c r="N45" s="309">
        <v>0</v>
      </c>
      <c r="O45" s="309">
        <v>48.3</v>
      </c>
      <c r="P45" s="309">
        <v>140.5</v>
      </c>
      <c r="Q45" s="309">
        <f t="shared" si="7"/>
        <v>4370.200000000001</v>
      </c>
    </row>
    <row r="46" spans="1:17" ht="34.5" customHeight="1">
      <c r="A46" s="139">
        <v>381</v>
      </c>
      <c r="B46" s="140">
        <v>11</v>
      </c>
      <c r="C46" s="314" t="s">
        <v>280</v>
      </c>
      <c r="D46" s="310" t="s">
        <v>160</v>
      </c>
      <c r="E46" s="529">
        <v>3</v>
      </c>
      <c r="F46" s="309">
        <v>559.9</v>
      </c>
      <c r="G46" s="309">
        <v>82.8</v>
      </c>
      <c r="H46" s="309">
        <v>25</v>
      </c>
      <c r="I46" s="309">
        <v>18.4</v>
      </c>
      <c r="J46" s="309"/>
      <c r="K46" s="309">
        <v>4.6</v>
      </c>
      <c r="L46" s="309">
        <v>2.3</v>
      </c>
      <c r="M46" s="309">
        <v>7.5</v>
      </c>
      <c r="N46" s="309">
        <v>0</v>
      </c>
      <c r="O46" s="309">
        <v>7.6</v>
      </c>
      <c r="P46" s="309">
        <v>22.1</v>
      </c>
      <c r="Q46" s="309">
        <f t="shared" si="7"/>
        <v>730.1999999999999</v>
      </c>
    </row>
    <row r="47" spans="1:17" ht="55.5" customHeight="1">
      <c r="A47" s="329">
        <v>382</v>
      </c>
      <c r="B47" s="330"/>
      <c r="C47" s="331" t="s">
        <v>281</v>
      </c>
      <c r="D47" s="331" t="s">
        <v>283</v>
      </c>
      <c r="E47" s="531">
        <v>18</v>
      </c>
      <c r="F47" s="334">
        <f aca="true" t="shared" si="8" ref="F47:Q47">F48+F49</f>
        <v>2611</v>
      </c>
      <c r="G47" s="332">
        <f t="shared" si="8"/>
        <v>403.79999999999995</v>
      </c>
      <c r="H47" s="332">
        <f t="shared" si="8"/>
        <v>185.5</v>
      </c>
      <c r="I47" s="334">
        <f t="shared" si="8"/>
        <v>82</v>
      </c>
      <c r="J47" s="334">
        <f t="shared" si="8"/>
        <v>79.3</v>
      </c>
      <c r="K47" s="332">
        <f t="shared" si="8"/>
        <v>96.3</v>
      </c>
      <c r="L47" s="334">
        <f t="shared" si="8"/>
        <v>80</v>
      </c>
      <c r="M47" s="334">
        <f t="shared" si="8"/>
        <v>230</v>
      </c>
      <c r="N47" s="332">
        <f t="shared" si="8"/>
        <v>0</v>
      </c>
      <c r="O47" s="332">
        <f t="shared" si="8"/>
        <v>0</v>
      </c>
      <c r="P47" s="332">
        <f t="shared" si="8"/>
        <v>600</v>
      </c>
      <c r="Q47" s="332">
        <f t="shared" si="8"/>
        <v>4367.9</v>
      </c>
    </row>
    <row r="48" spans="1:17" ht="55.5" customHeight="1">
      <c r="A48" s="304">
        <v>382</v>
      </c>
      <c r="B48" s="269">
        <v>1</v>
      </c>
      <c r="C48" s="314" t="s">
        <v>118</v>
      </c>
      <c r="D48" s="314" t="s">
        <v>139</v>
      </c>
      <c r="E48" s="529">
        <v>18</v>
      </c>
      <c r="F48" s="304">
        <v>2048.3</v>
      </c>
      <c r="G48" s="304">
        <v>306.7</v>
      </c>
      <c r="H48" s="304"/>
      <c r="I48" s="304">
        <v>82</v>
      </c>
      <c r="J48" s="304">
        <v>79.3</v>
      </c>
      <c r="K48" s="304"/>
      <c r="L48" s="304"/>
      <c r="M48" s="304">
        <v>10</v>
      </c>
      <c r="N48" s="304"/>
      <c r="O48" s="304"/>
      <c r="P48" s="304">
        <v>600</v>
      </c>
      <c r="Q48" s="304">
        <f>SUM(F48:P48)</f>
        <v>3126.3</v>
      </c>
    </row>
    <row r="49" spans="1:17" ht="48.75" customHeight="1">
      <c r="A49" s="304">
        <v>382</v>
      </c>
      <c r="B49" s="269">
        <v>2</v>
      </c>
      <c r="C49" s="314" t="s">
        <v>282</v>
      </c>
      <c r="D49" s="314" t="s">
        <v>92</v>
      </c>
      <c r="E49" s="529"/>
      <c r="F49" s="309">
        <v>562.7</v>
      </c>
      <c r="G49" s="309">
        <v>97.1</v>
      </c>
      <c r="H49" s="309">
        <v>185.5</v>
      </c>
      <c r="I49" s="309"/>
      <c r="J49" s="309"/>
      <c r="K49" s="309">
        <v>96.3</v>
      </c>
      <c r="L49" s="308">
        <v>80</v>
      </c>
      <c r="M49" s="308">
        <v>220</v>
      </c>
      <c r="N49" s="309"/>
      <c r="O49" s="309"/>
      <c r="P49" s="309"/>
      <c r="Q49" s="309">
        <f>SUM(F49:P49)</f>
        <v>1241.6</v>
      </c>
    </row>
    <row r="50" spans="1:17" ht="25.5" customHeight="1">
      <c r="A50" s="300"/>
      <c r="B50" s="300"/>
      <c r="C50" s="328" t="s">
        <v>284</v>
      </c>
      <c r="D50" s="333"/>
      <c r="E50" s="525">
        <f aca="true" t="shared" si="9" ref="E50:Q50">E10+E19+E25+E47</f>
        <v>1030</v>
      </c>
      <c r="F50" s="534">
        <f t="shared" si="9"/>
        <v>165565.09999999998</v>
      </c>
      <c r="G50" s="534">
        <f t="shared" si="9"/>
        <v>24145.399999999998</v>
      </c>
      <c r="H50" s="534">
        <f t="shared" si="9"/>
        <v>4103.2</v>
      </c>
      <c r="I50" s="534">
        <f t="shared" si="9"/>
        <v>6894.599999999999</v>
      </c>
      <c r="J50" s="534">
        <f t="shared" si="9"/>
        <v>5486.7</v>
      </c>
      <c r="K50" s="534">
        <f t="shared" si="9"/>
        <v>1964.3</v>
      </c>
      <c r="L50" s="534">
        <f t="shared" si="9"/>
        <v>1072.8</v>
      </c>
      <c r="M50" s="534">
        <f t="shared" si="9"/>
        <v>4474.6</v>
      </c>
      <c r="N50" s="534">
        <f t="shared" si="9"/>
        <v>249.8</v>
      </c>
      <c r="O50" s="534">
        <f t="shared" si="9"/>
        <v>660</v>
      </c>
      <c r="P50" s="534">
        <f t="shared" si="9"/>
        <v>6566.4</v>
      </c>
      <c r="Q50" s="534">
        <f t="shared" si="9"/>
        <v>221182.90000000002</v>
      </c>
    </row>
    <row r="52" ht="12.75">
      <c r="Q52" s="55"/>
    </row>
  </sheetData>
  <sheetProtection/>
  <mergeCells count="1">
    <mergeCell ref="C7:P7"/>
  </mergeCells>
  <printOptions/>
  <pageMargins left="0.6299212598425197" right="0.15748031496062992" top="1.299212598425197" bottom="0.35433070866141736" header="0.1968503937007874" footer="0.2362204724409449"/>
  <pageSetup fitToHeight="2" horizontalDpi="300" verticalDpi="3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6"/>
  <sheetViews>
    <sheetView showZeros="0" zoomScale="115" zoomScaleNormal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3" sqref="J13"/>
    </sheetView>
  </sheetViews>
  <sheetFormatPr defaultColWidth="9.140625" defaultRowHeight="12.75"/>
  <cols>
    <col min="1" max="1" width="5.28125" style="44" customWidth="1"/>
    <col min="2" max="2" width="4.7109375" style="44" customWidth="1"/>
    <col min="3" max="3" width="33.8515625" style="44" customWidth="1"/>
    <col min="4" max="4" width="0.13671875" style="44" hidden="1" customWidth="1"/>
    <col min="5" max="5" width="5.8515625" style="44" customWidth="1"/>
    <col min="6" max="6" width="5.140625" style="44" customWidth="1"/>
    <col min="7" max="7" width="9.140625" style="44" customWidth="1"/>
    <col min="8" max="8" width="9.8515625" style="44" customWidth="1"/>
    <col min="9" max="9" width="9.7109375" style="44" customWidth="1"/>
    <col min="10" max="10" width="9.421875" style="44" customWidth="1"/>
    <col min="11" max="11" width="8.421875" style="44" customWidth="1"/>
    <col min="12" max="12" width="8.28125" style="44" customWidth="1"/>
    <col min="13" max="13" width="7.140625" style="44" customWidth="1"/>
    <col min="14" max="14" width="8.8515625" style="44" customWidth="1"/>
    <col min="15" max="15" width="7.7109375" style="44" customWidth="1"/>
    <col min="16" max="18" width="6.140625" style="44" customWidth="1"/>
    <col min="19" max="19" width="7.7109375" style="44" customWidth="1"/>
    <col min="20" max="20" width="11.00390625" style="44" customWidth="1"/>
    <col min="21" max="16384" width="9.140625" style="44" customWidth="1"/>
  </cols>
  <sheetData>
    <row r="1" spans="3:20" ht="14.25" customHeight="1">
      <c r="C1" s="338"/>
      <c r="D1" s="338"/>
      <c r="E1" s="338"/>
      <c r="F1" s="338"/>
      <c r="G1" s="338"/>
      <c r="H1" s="338"/>
      <c r="I1" s="338"/>
      <c r="J1" s="338"/>
      <c r="K1" s="338"/>
      <c r="L1" s="339"/>
      <c r="M1" s="339"/>
      <c r="N1" s="339"/>
      <c r="O1" s="339"/>
      <c r="P1" s="339"/>
      <c r="Q1" s="339"/>
      <c r="R1" s="339"/>
      <c r="S1" s="340"/>
      <c r="T1" s="59" t="s">
        <v>406</v>
      </c>
    </row>
    <row r="2" spans="1:20" ht="14.25" customHeight="1">
      <c r="A2" s="58" t="s">
        <v>397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0"/>
      <c r="T2" s="133"/>
    </row>
    <row r="3" spans="1:20" s="503" customFormat="1" ht="21" customHeight="1">
      <c r="A3" s="58" t="s">
        <v>294</v>
      </c>
      <c r="B3" s="58"/>
      <c r="C3" s="58"/>
      <c r="D3" s="58"/>
      <c r="E3" s="58"/>
      <c r="F3" s="58"/>
      <c r="G3" s="58"/>
      <c r="H3" s="58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1:20" ht="12.75">
      <c r="A4" s="57"/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336"/>
      <c r="R4" s="336"/>
      <c r="S4" s="47"/>
      <c r="T4" s="123"/>
    </row>
    <row r="5" spans="1:20" ht="163.5" customHeight="1">
      <c r="A5" s="344" t="s">
        <v>40</v>
      </c>
      <c r="B5" s="344" t="s">
        <v>41</v>
      </c>
      <c r="C5" s="345" t="s">
        <v>2</v>
      </c>
      <c r="D5" s="346" t="s">
        <v>63</v>
      </c>
      <c r="E5" s="347" t="s">
        <v>44</v>
      </c>
      <c r="F5" s="347" t="s">
        <v>64</v>
      </c>
      <c r="G5" s="348" t="s">
        <v>65</v>
      </c>
      <c r="H5" s="348" t="s">
        <v>66</v>
      </c>
      <c r="I5" s="348" t="s">
        <v>67</v>
      </c>
      <c r="J5" s="348" t="s">
        <v>287</v>
      </c>
      <c r="K5" s="348" t="s">
        <v>68</v>
      </c>
      <c r="L5" s="348" t="s">
        <v>69</v>
      </c>
      <c r="M5" s="348" t="s">
        <v>327</v>
      </c>
      <c r="N5" s="348" t="s">
        <v>289</v>
      </c>
      <c r="O5" s="348" t="s">
        <v>290</v>
      </c>
      <c r="P5" s="348" t="s">
        <v>291</v>
      </c>
      <c r="Q5" s="348" t="s">
        <v>398</v>
      </c>
      <c r="R5" s="348" t="s">
        <v>367</v>
      </c>
      <c r="S5" s="348" t="s">
        <v>70</v>
      </c>
      <c r="T5" s="347" t="s">
        <v>25</v>
      </c>
    </row>
    <row r="6" spans="1:20" ht="19.5" customHeight="1">
      <c r="A6" s="349">
        <v>1</v>
      </c>
      <c r="B6" s="350"/>
      <c r="C6" s="351" t="s">
        <v>288</v>
      </c>
      <c r="D6" s="352"/>
      <c r="E6" s="352"/>
      <c r="F6" s="352"/>
      <c r="G6" s="353">
        <v>2111</v>
      </c>
      <c r="H6" s="353">
        <v>2121</v>
      </c>
      <c r="I6" s="354">
        <v>2211</v>
      </c>
      <c r="J6" s="353">
        <v>2212</v>
      </c>
      <c r="K6" s="353">
        <v>2214</v>
      </c>
      <c r="L6" s="353">
        <v>2215</v>
      </c>
      <c r="M6" s="353">
        <v>2218</v>
      </c>
      <c r="N6" s="353">
        <v>2221</v>
      </c>
      <c r="O6" s="353">
        <v>2222</v>
      </c>
      <c r="P6" s="353">
        <v>2224</v>
      </c>
      <c r="Q6" s="353"/>
      <c r="R6" s="353">
        <v>2231</v>
      </c>
      <c r="S6" s="353">
        <v>3112</v>
      </c>
      <c r="T6" s="355"/>
    </row>
    <row r="7" spans="1:20" ht="36" customHeight="1">
      <c r="A7" s="356">
        <v>1</v>
      </c>
      <c r="B7" s="357">
        <v>1</v>
      </c>
      <c r="C7" s="358" t="s">
        <v>77</v>
      </c>
      <c r="D7" s="359"/>
      <c r="E7" s="359"/>
      <c r="F7" s="360"/>
      <c r="G7" s="361">
        <v>5000</v>
      </c>
      <c r="H7" s="361">
        <v>794</v>
      </c>
      <c r="I7" s="361">
        <v>4500</v>
      </c>
      <c r="J7" s="361">
        <v>60</v>
      </c>
      <c r="K7" s="361">
        <v>1000</v>
      </c>
      <c r="L7" s="361">
        <v>1500</v>
      </c>
      <c r="M7" s="361"/>
      <c r="N7" s="361">
        <v>146</v>
      </c>
      <c r="O7" s="361">
        <v>1500</v>
      </c>
      <c r="P7" s="361"/>
      <c r="Q7" s="361"/>
      <c r="R7" s="361"/>
      <c r="S7" s="362">
        <v>1500</v>
      </c>
      <c r="T7" s="361">
        <f>SUM(G7:S7)</f>
        <v>16000</v>
      </c>
    </row>
    <row r="8" spans="1:20" s="56" customFormat="1" ht="31.5" customHeight="1">
      <c r="A8" s="363">
        <v>1</v>
      </c>
      <c r="B8" s="364">
        <v>1</v>
      </c>
      <c r="C8" s="365" t="s">
        <v>46</v>
      </c>
      <c r="D8" s="366" t="e">
        <f>SUM(D9:D16)</f>
        <v>#REF!</v>
      </c>
      <c r="E8" s="366"/>
      <c r="F8" s="366"/>
      <c r="G8" s="367">
        <f aca="true" t="shared" si="0" ref="G8:P8">G7*20/100</f>
        <v>1000</v>
      </c>
      <c r="H8" s="367">
        <f t="shared" si="0"/>
        <v>158.8</v>
      </c>
      <c r="I8" s="367">
        <f t="shared" si="0"/>
        <v>900</v>
      </c>
      <c r="J8" s="367">
        <f t="shared" si="0"/>
        <v>12</v>
      </c>
      <c r="K8" s="367">
        <f t="shared" si="0"/>
        <v>200</v>
      </c>
      <c r="L8" s="367">
        <f t="shared" si="0"/>
        <v>300</v>
      </c>
      <c r="M8" s="367"/>
      <c r="N8" s="367">
        <f t="shared" si="0"/>
        <v>29.2</v>
      </c>
      <c r="O8" s="367">
        <f t="shared" si="0"/>
        <v>300</v>
      </c>
      <c r="P8" s="367">
        <f t="shared" si="0"/>
        <v>0</v>
      </c>
      <c r="Q8" s="367"/>
      <c r="R8" s="367"/>
      <c r="S8" s="367">
        <f>S7*20/100</f>
        <v>300</v>
      </c>
      <c r="T8" s="367">
        <f>T7*20/100</f>
        <v>3200</v>
      </c>
    </row>
    <row r="9" spans="1:20" ht="28.5">
      <c r="A9" s="356">
        <v>1</v>
      </c>
      <c r="B9" s="368">
        <v>2</v>
      </c>
      <c r="C9" s="369" t="s">
        <v>47</v>
      </c>
      <c r="D9" s="370" t="e">
        <f>#REF!+#REF!+#REF!+#REF!+#REF!+#REF!+#REF!</f>
        <v>#REF!</v>
      </c>
      <c r="E9" s="370"/>
      <c r="F9" s="371"/>
      <c r="G9" s="372">
        <f aca="true" t="shared" si="1" ref="G9:P9">G7*9/100</f>
        <v>450</v>
      </c>
      <c r="H9" s="372">
        <f t="shared" si="1"/>
        <v>71.46</v>
      </c>
      <c r="I9" s="372">
        <f t="shared" si="1"/>
        <v>405</v>
      </c>
      <c r="J9" s="372">
        <f t="shared" si="1"/>
        <v>5.4</v>
      </c>
      <c r="K9" s="372">
        <f t="shared" si="1"/>
        <v>90</v>
      </c>
      <c r="L9" s="372">
        <f t="shared" si="1"/>
        <v>135</v>
      </c>
      <c r="M9" s="372"/>
      <c r="N9" s="372">
        <f t="shared" si="1"/>
        <v>13.14</v>
      </c>
      <c r="O9" s="372">
        <f t="shared" si="1"/>
        <v>135</v>
      </c>
      <c r="P9" s="372">
        <f t="shared" si="1"/>
        <v>0</v>
      </c>
      <c r="Q9" s="372"/>
      <c r="R9" s="372"/>
      <c r="S9" s="372">
        <f>S7*9/100</f>
        <v>135</v>
      </c>
      <c r="T9" s="372">
        <f>T7*9/100</f>
        <v>1440</v>
      </c>
    </row>
    <row r="10" spans="1:20" ht="28.5">
      <c r="A10" s="356">
        <v>1</v>
      </c>
      <c r="B10" s="368">
        <v>3</v>
      </c>
      <c r="C10" s="369" t="s">
        <v>48</v>
      </c>
      <c r="D10" s="370" t="e">
        <f>#REF!+#REF!+#REF!+#REF!+#REF!+#REF!+#REF!</f>
        <v>#REF!</v>
      </c>
      <c r="E10" s="370"/>
      <c r="F10" s="371"/>
      <c r="G10" s="372">
        <f aca="true" t="shared" si="2" ref="G10:P10">G7*1/100</f>
        <v>50</v>
      </c>
      <c r="H10" s="372">
        <f t="shared" si="2"/>
        <v>7.94</v>
      </c>
      <c r="I10" s="372">
        <f t="shared" si="2"/>
        <v>45</v>
      </c>
      <c r="J10" s="372">
        <f t="shared" si="2"/>
        <v>0.6</v>
      </c>
      <c r="K10" s="372">
        <f t="shared" si="2"/>
        <v>10</v>
      </c>
      <c r="L10" s="372">
        <f t="shared" si="2"/>
        <v>15</v>
      </c>
      <c r="M10" s="372"/>
      <c r="N10" s="372">
        <f t="shared" si="2"/>
        <v>1.46</v>
      </c>
      <c r="O10" s="372">
        <f t="shared" si="2"/>
        <v>15</v>
      </c>
      <c r="P10" s="372">
        <f t="shared" si="2"/>
        <v>0</v>
      </c>
      <c r="Q10" s="372"/>
      <c r="R10" s="372"/>
      <c r="S10" s="372">
        <f>S7*1/100</f>
        <v>15</v>
      </c>
      <c r="T10" s="372">
        <f>T7*1/100</f>
        <v>160</v>
      </c>
    </row>
    <row r="11" spans="1:20" ht="15">
      <c r="A11" s="356">
        <v>1</v>
      </c>
      <c r="B11" s="368">
        <v>4</v>
      </c>
      <c r="C11" s="369" t="s">
        <v>49</v>
      </c>
      <c r="D11" s="370" t="e">
        <f>#REF!+#REF!</f>
        <v>#REF!</v>
      </c>
      <c r="E11" s="370"/>
      <c r="F11" s="371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</row>
    <row r="12" spans="1:20" ht="33.75" customHeight="1">
      <c r="A12" s="356">
        <v>1</v>
      </c>
      <c r="B12" s="373">
        <v>5</v>
      </c>
      <c r="C12" s="369" t="s">
        <v>50</v>
      </c>
      <c r="D12" s="370" t="e">
        <f>#REF!+#REF!+#REF!+#REF!+#REF!+#REF!+#REF!</f>
        <v>#REF!</v>
      </c>
      <c r="E12" s="370"/>
      <c r="F12" s="371"/>
      <c r="G12" s="372">
        <f aca="true" t="shared" si="3" ref="G12:P12">G7*5/100</f>
        <v>250</v>
      </c>
      <c r="H12" s="372">
        <f t="shared" si="3"/>
        <v>39.7</v>
      </c>
      <c r="I12" s="372">
        <f t="shared" si="3"/>
        <v>225</v>
      </c>
      <c r="J12" s="372">
        <f t="shared" si="3"/>
        <v>3</v>
      </c>
      <c r="K12" s="372">
        <f t="shared" si="3"/>
        <v>50</v>
      </c>
      <c r="L12" s="372">
        <f t="shared" si="3"/>
        <v>75</v>
      </c>
      <c r="M12" s="372"/>
      <c r="N12" s="372">
        <f t="shared" si="3"/>
        <v>7.3</v>
      </c>
      <c r="O12" s="372">
        <f t="shared" si="3"/>
        <v>75</v>
      </c>
      <c r="P12" s="372">
        <f t="shared" si="3"/>
        <v>0</v>
      </c>
      <c r="Q12" s="372"/>
      <c r="R12" s="372"/>
      <c r="S12" s="372">
        <f>S7*5/100</f>
        <v>75</v>
      </c>
      <c r="T12" s="372">
        <f>T7*5/100</f>
        <v>800</v>
      </c>
    </row>
    <row r="13" spans="1:20" ht="36.75" customHeight="1">
      <c r="A13" s="356">
        <v>1</v>
      </c>
      <c r="B13" s="373">
        <v>6</v>
      </c>
      <c r="C13" s="374" t="s">
        <v>52</v>
      </c>
      <c r="D13" s="370" t="e">
        <f>#REF!+#REF!+#REF!+#REF!+#REF!+#REF!+#REF!</f>
        <v>#REF!</v>
      </c>
      <c r="E13" s="370"/>
      <c r="F13" s="371"/>
      <c r="G13" s="372">
        <f aca="true" t="shared" si="4" ref="G13:P13">G7*5/100</f>
        <v>250</v>
      </c>
      <c r="H13" s="372">
        <f t="shared" si="4"/>
        <v>39.7</v>
      </c>
      <c r="I13" s="372">
        <f t="shared" si="4"/>
        <v>225</v>
      </c>
      <c r="J13" s="372">
        <f t="shared" si="4"/>
        <v>3</v>
      </c>
      <c r="K13" s="372">
        <f t="shared" si="4"/>
        <v>50</v>
      </c>
      <c r="L13" s="372">
        <f t="shared" si="4"/>
        <v>75</v>
      </c>
      <c r="M13" s="372"/>
      <c r="N13" s="372">
        <f t="shared" si="4"/>
        <v>7.3</v>
      </c>
      <c r="O13" s="372">
        <f t="shared" si="4"/>
        <v>75</v>
      </c>
      <c r="P13" s="372">
        <f t="shared" si="4"/>
        <v>0</v>
      </c>
      <c r="Q13" s="372"/>
      <c r="R13" s="372"/>
      <c r="S13" s="372">
        <f>S7*5/100</f>
        <v>75</v>
      </c>
      <c r="T13" s="372">
        <f>T7*5/100</f>
        <v>800</v>
      </c>
    </row>
    <row r="14" spans="1:20" ht="30.75" customHeight="1">
      <c r="A14" s="356">
        <v>1</v>
      </c>
      <c r="B14" s="373">
        <v>7</v>
      </c>
      <c r="C14" s="374" t="s">
        <v>51</v>
      </c>
      <c r="D14" s="370" t="e">
        <f>#REF!+#REF!+#REF!+#REF!+#REF!+#REF!+#REF!</f>
        <v>#REF!</v>
      </c>
      <c r="E14" s="370"/>
      <c r="F14" s="371"/>
      <c r="G14" s="372">
        <f>G7*60/100</f>
        <v>3000</v>
      </c>
      <c r="H14" s="372">
        <f>H7*60/100</f>
        <v>476.4</v>
      </c>
      <c r="I14" s="372">
        <f>I7*60/100</f>
        <v>2700</v>
      </c>
      <c r="J14" s="372">
        <f>J7*60/100</f>
        <v>36</v>
      </c>
      <c r="K14" s="372">
        <f aca="true" t="shared" si="5" ref="K14:P14">K7*60/100</f>
        <v>600</v>
      </c>
      <c r="L14" s="372">
        <f t="shared" si="5"/>
        <v>900</v>
      </c>
      <c r="M14" s="372"/>
      <c r="N14" s="372">
        <f t="shared" si="5"/>
        <v>87.6</v>
      </c>
      <c r="O14" s="372">
        <f t="shared" si="5"/>
        <v>900</v>
      </c>
      <c r="P14" s="372">
        <f t="shared" si="5"/>
        <v>0</v>
      </c>
      <c r="Q14" s="372"/>
      <c r="R14" s="372"/>
      <c r="S14" s="372">
        <f>S7*60/100</f>
        <v>900</v>
      </c>
      <c r="T14" s="372">
        <f>T7*60/100</f>
        <v>9600</v>
      </c>
    </row>
    <row r="15" spans="1:20" ht="28.5" hidden="1">
      <c r="A15" s="375"/>
      <c r="B15" s="373">
        <v>8</v>
      </c>
      <c r="C15" s="374" t="s">
        <v>51</v>
      </c>
      <c r="D15" s="370" t="e">
        <f>#REF!+#REF!+#REF!+#REF!+#REF!+#REF!+#REF!</f>
        <v>#REF!</v>
      </c>
      <c r="E15" s="370"/>
      <c r="F15" s="371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</row>
    <row r="16" spans="1:20" ht="55.5" customHeight="1">
      <c r="A16" s="375">
        <v>380</v>
      </c>
      <c r="B16" s="373"/>
      <c r="C16" s="376" t="s">
        <v>285</v>
      </c>
      <c r="D16" s="377" t="e">
        <f>#REF!+#REF!+#REF!+#REF!+#REF!+#REF!+#REF!</f>
        <v>#REF!</v>
      </c>
      <c r="E16" s="377"/>
      <c r="F16" s="378"/>
      <c r="G16" s="361">
        <f aca="true" t="shared" si="6" ref="G16:T16">G17+G18</f>
        <v>4300</v>
      </c>
      <c r="H16" s="361">
        <f t="shared" si="6"/>
        <v>750</v>
      </c>
      <c r="I16" s="361">
        <f t="shared" si="6"/>
        <v>4100</v>
      </c>
      <c r="J16" s="361">
        <f t="shared" si="6"/>
        <v>200</v>
      </c>
      <c r="K16" s="361">
        <f t="shared" si="6"/>
        <v>500</v>
      </c>
      <c r="L16" s="361">
        <f t="shared" si="6"/>
        <v>1700</v>
      </c>
      <c r="M16" s="361">
        <f t="shared" si="6"/>
        <v>150</v>
      </c>
      <c r="N16" s="361">
        <f t="shared" si="6"/>
        <v>1500</v>
      </c>
      <c r="O16" s="361">
        <f t="shared" si="6"/>
        <v>3300</v>
      </c>
      <c r="P16" s="361">
        <f t="shared" si="6"/>
        <v>0</v>
      </c>
      <c r="Q16" s="361"/>
      <c r="R16" s="361">
        <f t="shared" si="6"/>
        <v>0</v>
      </c>
      <c r="S16" s="361">
        <f t="shared" si="6"/>
        <v>1500</v>
      </c>
      <c r="T16" s="361">
        <f t="shared" si="6"/>
        <v>18000</v>
      </c>
    </row>
    <row r="17" spans="1:20" ht="28.5" customHeight="1">
      <c r="A17" s="375">
        <v>380</v>
      </c>
      <c r="B17" s="373">
        <v>1</v>
      </c>
      <c r="C17" s="365" t="s">
        <v>202</v>
      </c>
      <c r="D17" s="370" t="e">
        <f>#REF!+#REF!+#REF!+#REF!+#REF!+#REF!+#REF!</f>
        <v>#REF!</v>
      </c>
      <c r="E17" s="370"/>
      <c r="F17" s="371"/>
      <c r="G17" s="372">
        <v>4300</v>
      </c>
      <c r="H17" s="372">
        <v>750</v>
      </c>
      <c r="I17" s="372">
        <v>3500</v>
      </c>
      <c r="J17" s="372">
        <v>0</v>
      </c>
      <c r="K17" s="372">
        <v>500</v>
      </c>
      <c r="L17" s="372">
        <v>1100</v>
      </c>
      <c r="M17" s="372">
        <v>0</v>
      </c>
      <c r="N17" s="372">
        <v>1250</v>
      </c>
      <c r="O17" s="372">
        <v>2700</v>
      </c>
      <c r="P17" s="372">
        <v>0</v>
      </c>
      <c r="Q17" s="372"/>
      <c r="R17" s="372">
        <v>0</v>
      </c>
      <c r="S17" s="372">
        <v>1500</v>
      </c>
      <c r="T17" s="372">
        <f>SUM(G17:S17)</f>
        <v>15600</v>
      </c>
    </row>
    <row r="18" spans="1:20" ht="39.75" customHeight="1">
      <c r="A18" s="375">
        <v>380</v>
      </c>
      <c r="B18" s="373">
        <v>2</v>
      </c>
      <c r="C18" s="374" t="s">
        <v>293</v>
      </c>
      <c r="D18" s="370"/>
      <c r="E18" s="370"/>
      <c r="F18" s="370"/>
      <c r="G18" s="379"/>
      <c r="H18" s="379"/>
      <c r="I18" s="379">
        <v>600</v>
      </c>
      <c r="J18" s="379">
        <v>200</v>
      </c>
      <c r="K18" s="379"/>
      <c r="L18" s="379">
        <v>600</v>
      </c>
      <c r="M18" s="379">
        <v>150</v>
      </c>
      <c r="N18" s="379">
        <v>250</v>
      </c>
      <c r="O18" s="379">
        <v>600</v>
      </c>
      <c r="P18" s="379"/>
      <c r="Q18" s="379"/>
      <c r="R18" s="379"/>
      <c r="S18" s="379"/>
      <c r="T18" s="379">
        <f>SUM(F18:S18)</f>
        <v>2400</v>
      </c>
    </row>
    <row r="19" spans="1:20" s="51" customFormat="1" ht="12.75" customHeight="1" hidden="1">
      <c r="A19" s="380"/>
      <c r="B19" s="380"/>
      <c r="C19" s="374"/>
      <c r="D19" s="381" t="e">
        <f>SUM(D20:D21)</f>
        <v>#REF!</v>
      </c>
      <c r="E19" s="381"/>
      <c r="F19" s="381">
        <f aca="true" t="shared" si="7" ref="F19:L19">SUM(F20:F21)</f>
        <v>0</v>
      </c>
      <c r="G19" s="382">
        <f t="shared" si="7"/>
        <v>9300</v>
      </c>
      <c r="H19" s="382">
        <f t="shared" si="7"/>
        <v>1544</v>
      </c>
      <c r="I19" s="382">
        <f t="shared" si="7"/>
        <v>8600</v>
      </c>
      <c r="J19" s="382">
        <f t="shared" si="7"/>
        <v>260</v>
      </c>
      <c r="K19" s="382">
        <f t="shared" si="7"/>
        <v>1500</v>
      </c>
      <c r="L19" s="382">
        <f t="shared" si="7"/>
        <v>3200</v>
      </c>
      <c r="M19" s="382"/>
      <c r="N19" s="382"/>
      <c r="O19" s="382">
        <f>SUM(O20:O21)</f>
        <v>4800</v>
      </c>
      <c r="P19" s="382">
        <f>SUM(P20:P21)</f>
        <v>0</v>
      </c>
      <c r="Q19" s="382"/>
      <c r="R19" s="382"/>
      <c r="S19" s="382">
        <f>SUM(S20:S21)</f>
        <v>3000</v>
      </c>
      <c r="T19" s="382">
        <f>SUM(T20:T21)</f>
        <v>34000</v>
      </c>
    </row>
    <row r="20" spans="1:20" ht="27" customHeight="1">
      <c r="A20" s="375"/>
      <c r="B20" s="375"/>
      <c r="C20" s="383" t="s">
        <v>286</v>
      </c>
      <c r="D20" s="377" t="e">
        <f>#REF!+#REF!+#REF!+#REF!+#REF!+#REF!+#REF!</f>
        <v>#REF!</v>
      </c>
      <c r="E20" s="377"/>
      <c r="F20" s="378"/>
      <c r="G20" s="361">
        <f aca="true" t="shared" si="8" ref="G20:T20">G7+G16</f>
        <v>9300</v>
      </c>
      <c r="H20" s="361">
        <f t="shared" si="8"/>
        <v>1544</v>
      </c>
      <c r="I20" s="361">
        <f t="shared" si="8"/>
        <v>8600</v>
      </c>
      <c r="J20" s="361">
        <f t="shared" si="8"/>
        <v>260</v>
      </c>
      <c r="K20" s="361">
        <f t="shared" si="8"/>
        <v>1500</v>
      </c>
      <c r="L20" s="361">
        <f t="shared" si="8"/>
        <v>3200</v>
      </c>
      <c r="M20" s="361">
        <f t="shared" si="8"/>
        <v>150</v>
      </c>
      <c r="N20" s="361">
        <f t="shared" si="8"/>
        <v>1646</v>
      </c>
      <c r="O20" s="361">
        <f t="shared" si="8"/>
        <v>4800</v>
      </c>
      <c r="P20" s="361">
        <f t="shared" si="8"/>
        <v>0</v>
      </c>
      <c r="Q20" s="361"/>
      <c r="R20" s="361"/>
      <c r="S20" s="361">
        <f t="shared" si="8"/>
        <v>3000</v>
      </c>
      <c r="T20" s="361">
        <f t="shared" si="8"/>
        <v>34000</v>
      </c>
    </row>
    <row r="21" spans="1:20" ht="20.25" customHeight="1">
      <c r="A21" s="54"/>
      <c r="B21" s="54"/>
      <c r="C21" s="343"/>
      <c r="D21" s="52" t="e">
        <f>#REF!+#REF!+#REF!+#REF!+#REF!+#REF!+#REF!</f>
        <v>#REF!</v>
      </c>
      <c r="E21" s="52"/>
      <c r="F21" s="53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</row>
    <row r="22" spans="7:20" ht="12.75">
      <c r="G22" s="497">
        <v>165565.1</v>
      </c>
      <c r="H22" s="497">
        <v>24145.4</v>
      </c>
      <c r="I22" s="497">
        <v>4103.2</v>
      </c>
      <c r="J22" s="178">
        <v>6894.6</v>
      </c>
      <c r="K22" s="178">
        <v>5486.7</v>
      </c>
      <c r="L22" s="178">
        <v>1964.3</v>
      </c>
      <c r="M22" s="178"/>
      <c r="N22" s="178">
        <v>1072.8</v>
      </c>
      <c r="O22" s="178">
        <v>4474.6</v>
      </c>
      <c r="P22" s="178">
        <v>249.8</v>
      </c>
      <c r="Q22" s="178">
        <v>660</v>
      </c>
      <c r="R22" s="536">
        <v>6566.4</v>
      </c>
      <c r="S22" s="294"/>
      <c r="T22" s="536">
        <f>SUM(G22:S22)</f>
        <v>221182.9</v>
      </c>
    </row>
    <row r="23" spans="7:20" ht="12.75">
      <c r="G23" s="537">
        <f aca="true" t="shared" si="9" ref="G23:T23">SUM(G20:G22)</f>
        <v>174865.1</v>
      </c>
      <c r="H23" s="537">
        <f t="shared" si="9"/>
        <v>25689.4</v>
      </c>
      <c r="I23" s="537">
        <f t="shared" si="9"/>
        <v>12703.2</v>
      </c>
      <c r="J23" s="537">
        <f t="shared" si="9"/>
        <v>7154.6</v>
      </c>
      <c r="K23" s="537">
        <f t="shared" si="9"/>
        <v>6986.7</v>
      </c>
      <c r="L23" s="537">
        <f t="shared" si="9"/>
        <v>5164.3</v>
      </c>
      <c r="M23" s="537">
        <f t="shared" si="9"/>
        <v>150</v>
      </c>
      <c r="N23" s="537">
        <f t="shared" si="9"/>
        <v>2718.8</v>
      </c>
      <c r="O23" s="537">
        <f t="shared" si="9"/>
        <v>9274.6</v>
      </c>
      <c r="P23" s="537">
        <f t="shared" si="9"/>
        <v>249.8</v>
      </c>
      <c r="Q23" s="537">
        <f t="shared" si="9"/>
        <v>660</v>
      </c>
      <c r="R23" s="537">
        <f t="shared" si="9"/>
        <v>6566.4</v>
      </c>
      <c r="S23" s="537">
        <f t="shared" si="9"/>
        <v>3000</v>
      </c>
      <c r="T23" s="537">
        <f t="shared" si="9"/>
        <v>255182.9</v>
      </c>
    </row>
    <row r="24" spans="6:18" ht="12.75"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6" spans="12:14" ht="12.75">
      <c r="L26" s="55"/>
      <c r="M26" s="55"/>
      <c r="N26" s="55"/>
    </row>
  </sheetData>
  <sheetProtection/>
  <mergeCells count="1">
    <mergeCell ref="C4:P4"/>
  </mergeCells>
  <printOptions/>
  <pageMargins left="0.6299212598425197" right="0.15748031496062992" top="1.299212598425197" bottom="0.35433070866141736" header="0.1968503937007874" footer="0.2362204724409449"/>
  <pageSetup fitToHeight="2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22">
      <selection activeCell="G45" sqref="G45"/>
    </sheetView>
  </sheetViews>
  <sheetFormatPr defaultColWidth="9.140625" defaultRowHeight="12.75"/>
  <cols>
    <col min="1" max="1" width="2.8515625" style="496" customWidth="1"/>
    <col min="2" max="2" width="16.57421875" style="496" customWidth="1"/>
    <col min="3" max="3" width="4.421875" style="496" customWidth="1"/>
    <col min="4" max="5" width="8.140625" style="496" customWidth="1"/>
    <col min="6" max="6" width="6.28125" style="496" customWidth="1"/>
    <col min="7" max="7" width="6.8515625" style="496" customWidth="1"/>
    <col min="8" max="8" width="5.57421875" style="496" customWidth="1"/>
    <col min="9" max="9" width="6.7109375" style="496" customWidth="1"/>
    <col min="10" max="10" width="7.00390625" style="496" customWidth="1"/>
    <col min="11" max="11" width="6.8515625" style="496" customWidth="1"/>
    <col min="12" max="12" width="6.421875" style="496" customWidth="1"/>
    <col min="13" max="13" width="6.8515625" style="496" customWidth="1"/>
    <col min="14" max="14" width="8.57421875" style="496" customWidth="1"/>
    <col min="15" max="16384" width="9.140625" style="496" customWidth="1"/>
  </cols>
  <sheetData>
    <row r="1" spans="1:14" ht="12.75">
      <c r="A1" s="60" t="s">
        <v>376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>
      <c r="A2" s="60"/>
      <c r="B2" s="469"/>
      <c r="C2" s="469"/>
      <c r="D2" s="470">
        <v>2111</v>
      </c>
      <c r="E2" s="470">
        <v>2121</v>
      </c>
      <c r="F2" s="470">
        <v>2211</v>
      </c>
      <c r="G2" s="470">
        <v>2212</v>
      </c>
      <c r="H2" s="470">
        <v>2214</v>
      </c>
      <c r="I2" s="470">
        <v>2215</v>
      </c>
      <c r="J2" s="470">
        <v>2221</v>
      </c>
      <c r="K2" s="470">
        <v>2222</v>
      </c>
      <c r="L2" s="470">
        <v>2225</v>
      </c>
      <c r="M2" s="470">
        <v>2231</v>
      </c>
      <c r="N2" s="470"/>
    </row>
    <row r="3" spans="1:14" ht="16.5" customHeight="1">
      <c r="A3" s="31"/>
      <c r="B3" s="204" t="s">
        <v>175</v>
      </c>
      <c r="C3" s="204">
        <v>3</v>
      </c>
      <c r="D3" s="205">
        <v>699.3</v>
      </c>
      <c r="E3" s="205">
        <v>104.7</v>
      </c>
      <c r="F3" s="205">
        <v>18</v>
      </c>
      <c r="G3" s="205">
        <v>25.6</v>
      </c>
      <c r="H3" s="205">
        <v>135</v>
      </c>
      <c r="I3" s="205">
        <v>19.1</v>
      </c>
      <c r="J3" s="205">
        <v>5.9</v>
      </c>
      <c r="K3" s="205">
        <v>58.9</v>
      </c>
      <c r="L3" s="205">
        <v>7.6</v>
      </c>
      <c r="M3" s="205">
        <v>22.2</v>
      </c>
      <c r="N3" s="205">
        <f>SUM(D3:M3)</f>
        <v>1096.3</v>
      </c>
    </row>
    <row r="4" spans="1:14" ht="23.25" customHeight="1">
      <c r="A4" s="31"/>
      <c r="B4" s="204" t="s">
        <v>377</v>
      </c>
      <c r="C4" s="204">
        <v>4</v>
      </c>
      <c r="D4" s="205">
        <v>574.8</v>
      </c>
      <c r="E4" s="205">
        <v>86.1</v>
      </c>
      <c r="F4" s="205"/>
      <c r="G4" s="205">
        <v>34.1</v>
      </c>
      <c r="H4" s="205">
        <v>60</v>
      </c>
      <c r="I4" s="205">
        <v>25.4</v>
      </c>
      <c r="J4" s="205">
        <v>7.8</v>
      </c>
      <c r="K4" s="205">
        <v>78.5</v>
      </c>
      <c r="L4" s="205">
        <v>10.2</v>
      </c>
      <c r="M4" s="205">
        <v>29.6</v>
      </c>
      <c r="N4" s="205">
        <f>SUM(D4:M4)</f>
        <v>906.5</v>
      </c>
    </row>
    <row r="5" spans="1:14" ht="43.5" customHeight="1">
      <c r="A5" s="88"/>
      <c r="B5" s="204" t="s">
        <v>381</v>
      </c>
      <c r="C5" s="204"/>
      <c r="D5" s="471">
        <f>D7+D8+D9+D10</f>
        <v>2073.5</v>
      </c>
      <c r="E5" s="471">
        <f>E7+E8+E9+E10</f>
        <v>310.5</v>
      </c>
      <c r="F5" s="471">
        <f>F7+F8+F9+F10</f>
        <v>0</v>
      </c>
      <c r="G5" s="471">
        <f>G7+G8+G9+G10</f>
        <v>153.5</v>
      </c>
      <c r="H5" s="471">
        <f>H7+H8+H9+H10</f>
        <v>0</v>
      </c>
      <c r="I5" s="471">
        <v>114.5</v>
      </c>
      <c r="J5" s="471">
        <v>35.3</v>
      </c>
      <c r="K5" s="471">
        <f>K7+K8+K9+K10</f>
        <v>353.5</v>
      </c>
      <c r="L5" s="471">
        <f>L7+L8+L9+L10</f>
        <v>45.699999999999996</v>
      </c>
      <c r="M5" s="471">
        <f>M7+M8+M9+M10</f>
        <v>133.2</v>
      </c>
      <c r="N5" s="471">
        <f>N7+N8+N9+N10</f>
        <v>3219.7000000000003</v>
      </c>
    </row>
    <row r="6" spans="1:14" ht="17.25" customHeight="1">
      <c r="A6" s="88"/>
      <c r="B6" s="204" t="s">
        <v>178</v>
      </c>
      <c r="C6" s="204"/>
      <c r="D6" s="205"/>
      <c r="E6" s="205"/>
      <c r="F6" s="205"/>
      <c r="G6" s="205"/>
      <c r="H6" s="205"/>
      <c r="I6" s="205"/>
      <c r="J6" s="205"/>
      <c r="K6" s="205"/>
      <c r="L6" s="205"/>
      <c r="M6" s="205">
        <f>A6*7.46</f>
        <v>0</v>
      </c>
      <c r="N6" s="205"/>
    </row>
    <row r="7" spans="1:14" ht="34.5" customHeight="1">
      <c r="A7" s="208"/>
      <c r="B7" s="204" t="s">
        <v>383</v>
      </c>
      <c r="C7" s="204">
        <v>5</v>
      </c>
      <c r="D7" s="205">
        <v>697.8</v>
      </c>
      <c r="E7" s="205">
        <v>104.5</v>
      </c>
      <c r="F7" s="205"/>
      <c r="G7" s="472">
        <v>42.6</v>
      </c>
      <c r="H7" s="206"/>
      <c r="I7" s="205">
        <v>31.8</v>
      </c>
      <c r="J7" s="205">
        <v>9.8</v>
      </c>
      <c r="K7" s="205">
        <v>98.2</v>
      </c>
      <c r="L7" s="205">
        <v>12.7</v>
      </c>
      <c r="M7" s="205">
        <v>37</v>
      </c>
      <c r="N7" s="205">
        <f>SUM(D7:M7)</f>
        <v>1034.4</v>
      </c>
    </row>
    <row r="8" spans="1:14" ht="26.25" customHeight="1">
      <c r="A8" s="208"/>
      <c r="B8" s="204" t="s">
        <v>382</v>
      </c>
      <c r="C8" s="204">
        <v>2</v>
      </c>
      <c r="D8" s="205">
        <v>333.4</v>
      </c>
      <c r="E8" s="205">
        <v>49.9</v>
      </c>
      <c r="F8" s="205"/>
      <c r="G8" s="472">
        <v>17.1</v>
      </c>
      <c r="H8" s="205"/>
      <c r="I8" s="205">
        <v>12.7</v>
      </c>
      <c r="J8" s="205">
        <v>3.9</v>
      </c>
      <c r="K8" s="205">
        <v>39.3</v>
      </c>
      <c r="L8" s="205">
        <v>5.1</v>
      </c>
      <c r="M8" s="205">
        <v>14.8</v>
      </c>
      <c r="N8" s="205">
        <f>SUM(D8:M8)</f>
        <v>476.2</v>
      </c>
    </row>
    <row r="9" spans="1:14" ht="20.25" customHeight="1">
      <c r="A9" s="208"/>
      <c r="B9" s="204" t="s">
        <v>176</v>
      </c>
      <c r="C9" s="204">
        <v>11</v>
      </c>
      <c r="D9" s="205">
        <v>811.8</v>
      </c>
      <c r="E9" s="205">
        <v>121.6</v>
      </c>
      <c r="F9" s="205"/>
      <c r="G9" s="472">
        <v>93.8</v>
      </c>
      <c r="H9" s="205"/>
      <c r="I9" s="205">
        <v>70</v>
      </c>
      <c r="J9" s="205">
        <v>21.6</v>
      </c>
      <c r="K9" s="205">
        <v>216</v>
      </c>
      <c r="L9" s="205">
        <v>27.9</v>
      </c>
      <c r="M9" s="205">
        <v>81.4</v>
      </c>
      <c r="N9" s="205">
        <f>SUM(D9:M9)</f>
        <v>1444.1000000000001</v>
      </c>
    </row>
    <row r="10" spans="1:14" ht="22.5" customHeight="1">
      <c r="A10" s="208"/>
      <c r="B10" s="204" t="s">
        <v>177</v>
      </c>
      <c r="C10" s="204">
        <v>3</v>
      </c>
      <c r="D10" s="205">
        <v>230.5</v>
      </c>
      <c r="E10" s="205">
        <v>34.5</v>
      </c>
      <c r="F10" s="205"/>
      <c r="G10" s="472"/>
      <c r="H10" s="205"/>
      <c r="I10" s="205"/>
      <c r="J10" s="205"/>
      <c r="K10" s="205"/>
      <c r="L10" s="205"/>
      <c r="M10" s="205"/>
      <c r="N10" s="205">
        <f>SUM(D10:M10)</f>
        <v>265</v>
      </c>
    </row>
    <row r="11" spans="1:14" ht="12.75">
      <c r="A11" s="98"/>
      <c r="B11" s="492"/>
      <c r="C11" s="473">
        <f>SUM(C3:C10)</f>
        <v>28</v>
      </c>
      <c r="D11" s="474">
        <f aca="true" t="shared" si="0" ref="D11:N11">D3+D4+D5</f>
        <v>3347.6</v>
      </c>
      <c r="E11" s="474">
        <f t="shared" si="0"/>
        <v>501.3</v>
      </c>
      <c r="F11" s="475">
        <f t="shared" si="0"/>
        <v>18</v>
      </c>
      <c r="G11" s="475">
        <f t="shared" si="0"/>
        <v>213.2</v>
      </c>
      <c r="H11" s="475">
        <f t="shared" si="0"/>
        <v>195</v>
      </c>
      <c r="I11" s="476">
        <f t="shared" si="0"/>
        <v>159</v>
      </c>
      <c r="J11" s="475">
        <f t="shared" si="0"/>
        <v>49</v>
      </c>
      <c r="K11" s="475">
        <f t="shared" si="0"/>
        <v>490.9</v>
      </c>
      <c r="L11" s="475">
        <f t="shared" si="0"/>
        <v>63.49999999999999</v>
      </c>
      <c r="M11" s="475">
        <f t="shared" si="0"/>
        <v>185</v>
      </c>
      <c r="N11" s="475">
        <f t="shared" si="0"/>
        <v>5222.5</v>
      </c>
    </row>
    <row r="12" spans="1:14" ht="35.25" customHeight="1">
      <c r="A12" s="175"/>
      <c r="B12" s="203" t="s">
        <v>384</v>
      </c>
      <c r="C12" s="477">
        <v>7</v>
      </c>
      <c r="D12" s="206">
        <v>1210.9</v>
      </c>
      <c r="E12" s="206">
        <v>181.3</v>
      </c>
      <c r="F12" s="205">
        <v>10</v>
      </c>
      <c r="G12" s="205">
        <v>59.7</v>
      </c>
      <c r="H12" s="205"/>
      <c r="I12" s="205">
        <v>44.5</v>
      </c>
      <c r="J12" s="205">
        <v>13.6</v>
      </c>
      <c r="K12" s="205">
        <v>137.4</v>
      </c>
      <c r="L12" s="205">
        <v>17.8</v>
      </c>
      <c r="M12" s="205">
        <v>51.8</v>
      </c>
      <c r="N12" s="206">
        <f aca="true" t="shared" si="1" ref="N12:N17">SUM(D12:M12)</f>
        <v>1727</v>
      </c>
    </row>
    <row r="13" spans="1:14" ht="25.5" customHeight="1">
      <c r="A13" s="175"/>
      <c r="B13" s="95" t="s">
        <v>344</v>
      </c>
      <c r="C13" s="478">
        <v>5</v>
      </c>
      <c r="D13" s="206">
        <v>682</v>
      </c>
      <c r="E13" s="206">
        <v>102.1</v>
      </c>
      <c r="F13" s="205"/>
      <c r="G13" s="205">
        <v>42.6</v>
      </c>
      <c r="H13" s="205"/>
      <c r="I13" s="205">
        <v>31.8</v>
      </c>
      <c r="J13" s="205">
        <v>9.8</v>
      </c>
      <c r="K13" s="205">
        <v>98.2</v>
      </c>
      <c r="L13" s="205">
        <v>12.7</v>
      </c>
      <c r="M13" s="205">
        <v>37</v>
      </c>
      <c r="N13" s="206">
        <f t="shared" si="1"/>
        <v>1016.2</v>
      </c>
    </row>
    <row r="14" spans="1:14" ht="31.5" customHeight="1">
      <c r="A14" s="175"/>
      <c r="B14" s="94" t="s">
        <v>179</v>
      </c>
      <c r="C14" s="479">
        <v>9</v>
      </c>
      <c r="D14" s="206">
        <v>1628</v>
      </c>
      <c r="E14" s="206">
        <v>243.9</v>
      </c>
      <c r="F14" s="205"/>
      <c r="G14" s="205">
        <v>76.7</v>
      </c>
      <c r="H14" s="205"/>
      <c r="I14" s="205">
        <v>57.2</v>
      </c>
      <c r="J14" s="205">
        <v>17.6</v>
      </c>
      <c r="K14" s="205">
        <v>176.7</v>
      </c>
      <c r="L14" s="205">
        <v>22.9</v>
      </c>
      <c r="M14" s="205">
        <v>66.6</v>
      </c>
      <c r="N14" s="206">
        <f t="shared" si="1"/>
        <v>2289.6</v>
      </c>
    </row>
    <row r="15" spans="1:14" ht="30.75" customHeight="1">
      <c r="A15" s="175"/>
      <c r="B15" s="94" t="s">
        <v>343</v>
      </c>
      <c r="C15" s="479">
        <v>4</v>
      </c>
      <c r="D15" s="206">
        <v>765.2</v>
      </c>
      <c r="E15" s="206">
        <v>114.6</v>
      </c>
      <c r="F15" s="205"/>
      <c r="G15" s="205">
        <v>34.1</v>
      </c>
      <c r="H15" s="205"/>
      <c r="I15" s="205">
        <v>25.4</v>
      </c>
      <c r="J15" s="205">
        <v>7.8</v>
      </c>
      <c r="K15" s="205">
        <v>78.5</v>
      </c>
      <c r="L15" s="205">
        <v>10.2</v>
      </c>
      <c r="M15" s="205">
        <v>29.6</v>
      </c>
      <c r="N15" s="206">
        <f t="shared" si="1"/>
        <v>1065.3999999999999</v>
      </c>
    </row>
    <row r="16" spans="1:14" ht="35.25" customHeight="1">
      <c r="A16" s="175"/>
      <c r="B16" s="94" t="s">
        <v>342</v>
      </c>
      <c r="C16" s="479">
        <v>4</v>
      </c>
      <c r="D16" s="206">
        <v>513.5</v>
      </c>
      <c r="E16" s="206">
        <v>76.9</v>
      </c>
      <c r="F16" s="205"/>
      <c r="G16" s="205">
        <v>34.1</v>
      </c>
      <c r="H16" s="205"/>
      <c r="I16" s="205">
        <v>25.4</v>
      </c>
      <c r="J16" s="205">
        <v>7.8</v>
      </c>
      <c r="K16" s="205">
        <v>78.5</v>
      </c>
      <c r="L16" s="205">
        <v>10.2</v>
      </c>
      <c r="M16" s="205">
        <v>29.6</v>
      </c>
      <c r="N16" s="206">
        <f t="shared" si="1"/>
        <v>776</v>
      </c>
    </row>
    <row r="17" spans="1:14" ht="12.75">
      <c r="A17" s="175"/>
      <c r="B17" s="94" t="s">
        <v>180</v>
      </c>
      <c r="C17" s="480">
        <v>2</v>
      </c>
      <c r="D17" s="206">
        <v>464.1</v>
      </c>
      <c r="E17" s="206">
        <v>69.5</v>
      </c>
      <c r="F17" s="205"/>
      <c r="G17" s="205">
        <v>17.1</v>
      </c>
      <c r="H17" s="205"/>
      <c r="I17" s="205">
        <v>12.7</v>
      </c>
      <c r="J17" s="205">
        <v>3.9</v>
      </c>
      <c r="K17" s="205">
        <v>39.3</v>
      </c>
      <c r="L17" s="205">
        <v>5.1</v>
      </c>
      <c r="M17" s="205">
        <v>14.8</v>
      </c>
      <c r="N17" s="206">
        <f t="shared" si="1"/>
        <v>626.5</v>
      </c>
    </row>
    <row r="18" spans="1:14" ht="25.5" customHeight="1">
      <c r="A18" s="214"/>
      <c r="B18" s="95" t="s">
        <v>181</v>
      </c>
      <c r="C18" s="478">
        <v>10</v>
      </c>
      <c r="D18" s="206">
        <v>1627.1</v>
      </c>
      <c r="E18" s="206">
        <v>243.7</v>
      </c>
      <c r="F18" s="205"/>
      <c r="G18" s="205">
        <v>85.3</v>
      </c>
      <c r="H18" s="205">
        <v>75</v>
      </c>
      <c r="I18" s="205">
        <v>63.6</v>
      </c>
      <c r="J18" s="205">
        <v>19.5</v>
      </c>
      <c r="K18" s="205">
        <v>196.4</v>
      </c>
      <c r="L18" s="205">
        <v>25.4</v>
      </c>
      <c r="M18" s="205">
        <v>74</v>
      </c>
      <c r="N18" s="206">
        <f>SUM(D18:M18)</f>
        <v>2410</v>
      </c>
    </row>
    <row r="19" spans="1:14" ht="12.75">
      <c r="A19" s="99"/>
      <c r="B19" s="481" t="s">
        <v>224</v>
      </c>
      <c r="C19" s="482">
        <f>SUM(C12:C18)</f>
        <v>41</v>
      </c>
      <c r="D19" s="483">
        <f aca="true" t="shared" si="2" ref="D19:I19">D12+D13+D14+D15+D16+D17+D18</f>
        <v>6890.800000000001</v>
      </c>
      <c r="E19" s="483">
        <f t="shared" si="2"/>
        <v>1032</v>
      </c>
      <c r="F19" s="483">
        <f t="shared" si="2"/>
        <v>10</v>
      </c>
      <c r="G19" s="483">
        <f t="shared" si="2"/>
        <v>349.6</v>
      </c>
      <c r="H19" s="483">
        <f t="shared" si="2"/>
        <v>75</v>
      </c>
      <c r="I19" s="484">
        <f t="shared" si="2"/>
        <v>260.6</v>
      </c>
      <c r="J19" s="484">
        <v>80.2</v>
      </c>
      <c r="K19" s="483">
        <f>K12+K13+K14+K15+K16+K17+K18</f>
        <v>804.9999999999999</v>
      </c>
      <c r="L19" s="483">
        <f>L12+L13+L14+L15+L16+L17+L18</f>
        <v>104.29999999999998</v>
      </c>
      <c r="M19" s="483">
        <f>M12+M13+M14+M15+M16+M17+M18</f>
        <v>303.4</v>
      </c>
      <c r="N19" s="485">
        <f>SUM(N12:N18)</f>
        <v>9910.699999999999</v>
      </c>
    </row>
    <row r="20" spans="1:14" ht="12.75">
      <c r="A20" s="215"/>
      <c r="B20" s="486"/>
      <c r="C20" s="486"/>
      <c r="D20" s="487">
        <f>D21+D22+D23+D24+D25+D26+D27+D28+D29+D30+D31</f>
        <v>8662.1</v>
      </c>
      <c r="E20" s="487">
        <f aca="true" t="shared" si="3" ref="E20:N20">E21+E22+E23+E24+E25+E26+E27+E28+E29+E30+E31</f>
        <v>1297.1000000000001</v>
      </c>
      <c r="F20" s="487">
        <f t="shared" si="3"/>
        <v>0</v>
      </c>
      <c r="G20" s="487">
        <f t="shared" si="3"/>
        <v>537.2</v>
      </c>
      <c r="H20" s="487">
        <f t="shared" si="3"/>
        <v>0</v>
      </c>
      <c r="I20" s="488">
        <f t="shared" si="3"/>
        <v>400.4</v>
      </c>
      <c r="J20" s="488">
        <f t="shared" si="3"/>
        <v>123.59999999999998</v>
      </c>
      <c r="K20" s="487">
        <f t="shared" si="3"/>
        <v>1236.9</v>
      </c>
      <c r="L20" s="487">
        <f t="shared" si="3"/>
        <v>159.89999999999998</v>
      </c>
      <c r="M20" s="487">
        <f t="shared" si="3"/>
        <v>466.2</v>
      </c>
      <c r="N20" s="487">
        <f t="shared" si="3"/>
        <v>12883.400000000001</v>
      </c>
    </row>
    <row r="21" spans="1:14" ht="35.25" customHeight="1">
      <c r="A21" s="207"/>
      <c r="B21" s="94" t="s">
        <v>345</v>
      </c>
      <c r="C21" s="94">
        <v>7</v>
      </c>
      <c r="D21" s="205">
        <v>922.8</v>
      </c>
      <c r="E21" s="205">
        <v>138.2</v>
      </c>
      <c r="F21" s="205"/>
      <c r="G21" s="205">
        <v>59.7</v>
      </c>
      <c r="H21" s="205"/>
      <c r="I21" s="205">
        <v>44.5</v>
      </c>
      <c r="J21" s="205">
        <v>13.7</v>
      </c>
      <c r="K21" s="205">
        <v>137.4</v>
      </c>
      <c r="L21" s="205">
        <v>17.8</v>
      </c>
      <c r="M21" s="205">
        <v>51.8</v>
      </c>
      <c r="N21" s="205">
        <f>SUM(D21:M21)</f>
        <v>1385.9</v>
      </c>
    </row>
    <row r="22" spans="1:14" ht="26.25" customHeight="1">
      <c r="A22" s="208"/>
      <c r="B22" s="207" t="s">
        <v>170</v>
      </c>
      <c r="C22" s="207">
        <v>10</v>
      </c>
      <c r="D22" s="205">
        <v>1547.9</v>
      </c>
      <c r="E22" s="205">
        <v>231.8</v>
      </c>
      <c r="F22" s="209"/>
      <c r="G22" s="205">
        <v>85.3</v>
      </c>
      <c r="H22" s="209"/>
      <c r="I22" s="205">
        <v>63.5</v>
      </c>
      <c r="J22" s="205">
        <v>19.7</v>
      </c>
      <c r="K22" s="205">
        <v>196.3</v>
      </c>
      <c r="L22" s="205">
        <v>25.3</v>
      </c>
      <c r="M22" s="205">
        <v>74</v>
      </c>
      <c r="N22" s="205">
        <f>SUM(D22:M22)</f>
        <v>2243.8</v>
      </c>
    </row>
    <row r="23" spans="1:14" ht="12.75">
      <c r="A23" s="208"/>
      <c r="B23" s="207" t="s">
        <v>346</v>
      </c>
      <c r="C23" s="207">
        <v>4</v>
      </c>
      <c r="D23" s="209">
        <v>553.6</v>
      </c>
      <c r="E23" s="209">
        <v>82.8</v>
      </c>
      <c r="F23" s="209"/>
      <c r="G23" s="205">
        <v>34.1</v>
      </c>
      <c r="H23" s="209"/>
      <c r="I23" s="205">
        <v>25.4</v>
      </c>
      <c r="J23" s="205">
        <v>7.8</v>
      </c>
      <c r="K23" s="205">
        <v>78.5</v>
      </c>
      <c r="L23" s="205">
        <v>10.2</v>
      </c>
      <c r="M23" s="205">
        <v>29.6</v>
      </c>
      <c r="N23" s="205">
        <f>SUM(D23:M23)</f>
        <v>822</v>
      </c>
    </row>
    <row r="24" spans="1:14" ht="31.5" customHeight="1">
      <c r="A24" s="207"/>
      <c r="B24" s="210" t="s">
        <v>347</v>
      </c>
      <c r="C24" s="210">
        <v>6</v>
      </c>
      <c r="D24" s="205">
        <v>806.4</v>
      </c>
      <c r="E24" s="205">
        <v>120.8</v>
      </c>
      <c r="F24" s="205"/>
      <c r="G24" s="205">
        <v>51.2</v>
      </c>
      <c r="H24" s="205"/>
      <c r="I24" s="205">
        <v>38.1</v>
      </c>
      <c r="J24" s="205">
        <v>11.8</v>
      </c>
      <c r="K24" s="205">
        <v>117.8</v>
      </c>
      <c r="L24" s="205">
        <v>15.2</v>
      </c>
      <c r="M24" s="205">
        <v>44.4</v>
      </c>
      <c r="N24" s="209">
        <f aca="true" t="shared" si="4" ref="N24:N31">SUM(D24:M24)</f>
        <v>1205.7</v>
      </c>
    </row>
    <row r="25" spans="1:14" ht="22.5" customHeight="1">
      <c r="A25" s="208"/>
      <c r="B25" s="210" t="s">
        <v>182</v>
      </c>
      <c r="C25" s="210">
        <v>5</v>
      </c>
      <c r="D25" s="205">
        <v>662.5</v>
      </c>
      <c r="E25" s="205">
        <v>99.2</v>
      </c>
      <c r="F25" s="205"/>
      <c r="G25" s="205">
        <v>42.6</v>
      </c>
      <c r="H25" s="205"/>
      <c r="I25" s="205">
        <v>31.8</v>
      </c>
      <c r="J25" s="205">
        <v>9.8</v>
      </c>
      <c r="K25" s="205">
        <v>98.2</v>
      </c>
      <c r="L25" s="205">
        <v>12.7</v>
      </c>
      <c r="M25" s="205">
        <v>37</v>
      </c>
      <c r="N25" s="205">
        <f t="shared" si="4"/>
        <v>993.8000000000001</v>
      </c>
    </row>
    <row r="26" spans="1:14" ht="23.25" customHeight="1">
      <c r="A26" s="208"/>
      <c r="B26" s="210" t="s">
        <v>183</v>
      </c>
      <c r="C26" s="210">
        <v>6</v>
      </c>
      <c r="D26" s="205">
        <v>814.1</v>
      </c>
      <c r="E26" s="205">
        <v>121.8</v>
      </c>
      <c r="F26" s="205"/>
      <c r="G26" s="205">
        <v>51.2</v>
      </c>
      <c r="H26" s="205"/>
      <c r="I26" s="205">
        <v>38.1</v>
      </c>
      <c r="J26" s="205">
        <v>11.8</v>
      </c>
      <c r="K26" s="205">
        <v>117.8</v>
      </c>
      <c r="L26" s="205">
        <v>15.2</v>
      </c>
      <c r="M26" s="205">
        <v>44.4</v>
      </c>
      <c r="N26" s="205">
        <f t="shared" si="4"/>
        <v>1214.4</v>
      </c>
    </row>
    <row r="27" spans="1:14" ht="34.5" customHeight="1">
      <c r="A27" s="208"/>
      <c r="B27" s="204" t="s">
        <v>173</v>
      </c>
      <c r="C27" s="211">
        <v>5</v>
      </c>
      <c r="D27" s="205">
        <v>667.6</v>
      </c>
      <c r="E27" s="205">
        <v>100</v>
      </c>
      <c r="F27" s="205"/>
      <c r="G27" s="205">
        <v>42.6</v>
      </c>
      <c r="H27" s="205"/>
      <c r="I27" s="205">
        <v>31.8</v>
      </c>
      <c r="J27" s="205">
        <v>9.8</v>
      </c>
      <c r="K27" s="205">
        <v>98.2</v>
      </c>
      <c r="L27" s="205">
        <v>12.7</v>
      </c>
      <c r="M27" s="205">
        <v>37</v>
      </c>
      <c r="N27" s="205">
        <f t="shared" si="4"/>
        <v>999.7</v>
      </c>
    </row>
    <row r="28" spans="1:14" ht="36.75" customHeight="1">
      <c r="A28" s="208"/>
      <c r="B28" s="192" t="s">
        <v>380</v>
      </c>
      <c r="C28" s="212">
        <v>5</v>
      </c>
      <c r="D28" s="205">
        <v>687.7</v>
      </c>
      <c r="E28" s="205">
        <v>103</v>
      </c>
      <c r="F28" s="205"/>
      <c r="G28" s="205">
        <v>42.6</v>
      </c>
      <c r="H28" s="205"/>
      <c r="I28" s="205">
        <v>31.8</v>
      </c>
      <c r="J28" s="205">
        <v>9.8</v>
      </c>
      <c r="K28" s="205">
        <v>98.2</v>
      </c>
      <c r="L28" s="205">
        <v>12.7</v>
      </c>
      <c r="M28" s="205">
        <v>37</v>
      </c>
      <c r="N28" s="205">
        <f t="shared" si="4"/>
        <v>1022.8000000000001</v>
      </c>
    </row>
    <row r="29" spans="1:14" ht="14.25" customHeight="1">
      <c r="A29" s="60"/>
      <c r="B29" s="210" t="s">
        <v>223</v>
      </c>
      <c r="C29" s="210">
        <v>6</v>
      </c>
      <c r="D29" s="205">
        <v>795.8</v>
      </c>
      <c r="E29" s="205">
        <v>119.2</v>
      </c>
      <c r="F29" s="205"/>
      <c r="G29" s="205">
        <v>51.2</v>
      </c>
      <c r="H29" s="205"/>
      <c r="I29" s="205">
        <v>38.2</v>
      </c>
      <c r="J29" s="205">
        <v>11.8</v>
      </c>
      <c r="K29" s="205">
        <v>117.8</v>
      </c>
      <c r="L29" s="205">
        <v>15.2</v>
      </c>
      <c r="M29" s="205">
        <v>44.4</v>
      </c>
      <c r="N29" s="205">
        <f t="shared" si="4"/>
        <v>1193.6000000000001</v>
      </c>
    </row>
    <row r="30" spans="1:14" ht="26.25" customHeight="1">
      <c r="A30" s="207"/>
      <c r="B30" s="210" t="s">
        <v>185</v>
      </c>
      <c r="C30" s="210">
        <v>5</v>
      </c>
      <c r="D30" s="205">
        <v>643.7</v>
      </c>
      <c r="E30" s="205">
        <v>96.4</v>
      </c>
      <c r="F30" s="205"/>
      <c r="G30" s="205">
        <v>42.6</v>
      </c>
      <c r="H30" s="205"/>
      <c r="I30" s="205">
        <v>31.8</v>
      </c>
      <c r="J30" s="205">
        <v>9.8</v>
      </c>
      <c r="K30" s="205">
        <v>98.2</v>
      </c>
      <c r="L30" s="205">
        <v>12.7</v>
      </c>
      <c r="M30" s="205">
        <v>37</v>
      </c>
      <c r="N30" s="205">
        <f t="shared" si="4"/>
        <v>972.2</v>
      </c>
    </row>
    <row r="31" spans="1:14" ht="37.5" customHeight="1">
      <c r="A31" s="69"/>
      <c r="B31" s="207" t="s">
        <v>184</v>
      </c>
      <c r="C31" s="207">
        <v>4</v>
      </c>
      <c r="D31" s="205">
        <v>560</v>
      </c>
      <c r="E31" s="205">
        <v>83.9</v>
      </c>
      <c r="F31" s="205"/>
      <c r="G31" s="205">
        <v>34.1</v>
      </c>
      <c r="H31" s="205"/>
      <c r="I31" s="205">
        <v>25.4</v>
      </c>
      <c r="J31" s="205">
        <v>7.8</v>
      </c>
      <c r="K31" s="205">
        <v>78.5</v>
      </c>
      <c r="L31" s="205">
        <v>10.2</v>
      </c>
      <c r="M31" s="205">
        <v>29.6</v>
      </c>
      <c r="N31" s="205">
        <f t="shared" si="4"/>
        <v>829.5</v>
      </c>
    </row>
    <row r="32" spans="1:14" ht="12.75">
      <c r="A32" s="69"/>
      <c r="B32" s="207"/>
      <c r="C32" s="207">
        <f>SUM(C21:C31)</f>
        <v>63</v>
      </c>
      <c r="D32" s="205">
        <f aca="true" t="shared" si="5" ref="D32:N32">SUM(D21:D31)</f>
        <v>8662.1</v>
      </c>
      <c r="E32" s="207">
        <f t="shared" si="5"/>
        <v>1297.1000000000001</v>
      </c>
      <c r="F32" s="207">
        <f t="shared" si="5"/>
        <v>0</v>
      </c>
      <c r="G32" s="207">
        <f t="shared" si="5"/>
        <v>537.2</v>
      </c>
      <c r="H32" s="207">
        <f t="shared" si="5"/>
        <v>0</v>
      </c>
      <c r="I32" s="207">
        <f t="shared" si="5"/>
        <v>400.4</v>
      </c>
      <c r="J32" s="207">
        <f t="shared" si="5"/>
        <v>123.59999999999998</v>
      </c>
      <c r="K32" s="207">
        <f t="shared" si="5"/>
        <v>1236.9</v>
      </c>
      <c r="L32" s="207">
        <f t="shared" si="5"/>
        <v>159.89999999999998</v>
      </c>
      <c r="M32" s="207">
        <f t="shared" si="5"/>
        <v>466.2</v>
      </c>
      <c r="N32" s="207">
        <f t="shared" si="5"/>
        <v>12883.400000000001</v>
      </c>
    </row>
    <row r="33" spans="1:14" ht="12.75">
      <c r="A33" s="100"/>
      <c r="B33" s="493" t="s">
        <v>186</v>
      </c>
      <c r="C33" s="489">
        <f>C11+C19+C32</f>
        <v>132</v>
      </c>
      <c r="D33" s="490">
        <f aca="true" t="shared" si="6" ref="D33:N33">D11+D19+D20</f>
        <v>18900.5</v>
      </c>
      <c r="E33" s="490">
        <f t="shared" si="6"/>
        <v>2830.4</v>
      </c>
      <c r="F33" s="490">
        <f t="shared" si="6"/>
        <v>28</v>
      </c>
      <c r="G33" s="490">
        <f t="shared" si="6"/>
        <v>1100</v>
      </c>
      <c r="H33" s="490">
        <f t="shared" si="6"/>
        <v>270</v>
      </c>
      <c r="I33" s="490">
        <f t="shared" si="6"/>
        <v>820</v>
      </c>
      <c r="J33" s="490">
        <f t="shared" si="6"/>
        <v>252.79999999999995</v>
      </c>
      <c r="K33" s="490">
        <f t="shared" si="6"/>
        <v>2532.8</v>
      </c>
      <c r="L33" s="490">
        <f t="shared" si="6"/>
        <v>327.69999999999993</v>
      </c>
      <c r="M33" s="490">
        <f t="shared" si="6"/>
        <v>954.5999999999999</v>
      </c>
      <c r="N33" s="474">
        <f t="shared" si="6"/>
        <v>28016.6</v>
      </c>
    </row>
    <row r="34" spans="1:14" ht="12.75">
      <c r="A34" s="60"/>
      <c r="B34" s="207"/>
      <c r="C34" s="208"/>
      <c r="D34" s="491">
        <v>18900.5</v>
      </c>
      <c r="E34" s="491">
        <v>2830.4</v>
      </c>
      <c r="F34" s="491">
        <v>28</v>
      </c>
      <c r="G34" s="491">
        <v>1100</v>
      </c>
      <c r="H34" s="491">
        <v>270</v>
      </c>
      <c r="I34" s="491">
        <v>820</v>
      </c>
      <c r="J34" s="491">
        <v>252.8</v>
      </c>
      <c r="K34" s="491">
        <v>2532.8</v>
      </c>
      <c r="L34" s="491">
        <v>660</v>
      </c>
      <c r="M34" s="491">
        <v>1922.8</v>
      </c>
      <c r="N34" s="491">
        <f>SUM(D34:M34)</f>
        <v>29317.3</v>
      </c>
    </row>
    <row r="35" spans="1:14" ht="12.75">
      <c r="A35" s="60"/>
      <c r="B35" s="208"/>
      <c r="C35" s="208"/>
      <c r="D35" s="205">
        <v>18900.5</v>
      </c>
      <c r="E35" s="205">
        <v>2830.4</v>
      </c>
      <c r="F35" s="205">
        <v>28</v>
      </c>
      <c r="G35" s="205">
        <v>1100</v>
      </c>
      <c r="H35" s="205">
        <v>270</v>
      </c>
      <c r="I35" s="205">
        <v>820</v>
      </c>
      <c r="J35" s="205">
        <v>252.8</v>
      </c>
      <c r="K35" s="205">
        <v>2532.8</v>
      </c>
      <c r="L35" s="205"/>
      <c r="M35" s="205"/>
      <c r="N35" s="205"/>
    </row>
    <row r="36" spans="2:14" ht="12.75">
      <c r="B36" s="292"/>
      <c r="C36" s="292"/>
      <c r="D36" s="446">
        <f aca="true" t="shared" si="7" ref="D36:J36">D35-D33</f>
        <v>0</v>
      </c>
      <c r="E36" s="446">
        <f t="shared" si="7"/>
        <v>0</v>
      </c>
      <c r="F36" s="446">
        <f t="shared" si="7"/>
        <v>0</v>
      </c>
      <c r="G36" s="446">
        <f t="shared" si="7"/>
        <v>0</v>
      </c>
      <c r="H36" s="446">
        <f t="shared" si="7"/>
        <v>0</v>
      </c>
      <c r="I36" s="446">
        <f t="shared" si="7"/>
        <v>0</v>
      </c>
      <c r="J36" s="446">
        <f t="shared" si="7"/>
        <v>0</v>
      </c>
      <c r="K36" s="446">
        <f>K35-K33</f>
        <v>0</v>
      </c>
      <c r="L36" s="446">
        <f>L34-L33</f>
        <v>332.30000000000007</v>
      </c>
      <c r="M36" s="446">
        <f>M34-M33</f>
        <v>968.2</v>
      </c>
      <c r="N36" s="192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5"/>
  <sheetViews>
    <sheetView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26" sqref="V26"/>
    </sheetView>
  </sheetViews>
  <sheetFormatPr defaultColWidth="9.140625" defaultRowHeight="12.75"/>
  <cols>
    <col min="1" max="1" width="4.57421875" style="421" customWidth="1"/>
    <col min="2" max="2" width="18.00390625" style="421" customWidth="1"/>
    <col min="3" max="3" width="6.140625" style="421" customWidth="1"/>
    <col min="4" max="4" width="9.28125" style="421" customWidth="1"/>
    <col min="5" max="5" width="9.8515625" style="421" customWidth="1"/>
    <col min="6" max="6" width="7.421875" style="421" customWidth="1"/>
    <col min="7" max="7" width="8.28125" style="421" customWidth="1"/>
    <col min="8" max="8" width="8.7109375" style="421" customWidth="1"/>
    <col min="9" max="9" width="7.421875" style="421" customWidth="1"/>
    <col min="10" max="10" width="7.140625" style="421" customWidth="1"/>
    <col min="11" max="11" width="8.421875" style="421" customWidth="1"/>
    <col min="12" max="12" width="7.140625" style="421" customWidth="1"/>
    <col min="13" max="13" width="8.421875" style="421" customWidth="1"/>
    <col min="14" max="14" width="8.00390625" style="421" customWidth="1"/>
    <col min="15" max="15" width="6.140625" style="421" customWidth="1"/>
    <col min="16" max="16" width="9.140625" style="421" customWidth="1"/>
    <col min="17" max="17" width="9.140625" style="502" customWidth="1"/>
    <col min="18" max="18" width="9.57421875" style="421" bestFit="1" customWidth="1"/>
    <col min="19" max="16384" width="9.140625" style="421" customWidth="1"/>
  </cols>
  <sheetData>
    <row r="1" spans="1:17" ht="12.75">
      <c r="A1" s="227" t="s">
        <v>373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ht="12.75">
      <c r="A2" s="229"/>
      <c r="B2" s="229"/>
      <c r="C2" s="229"/>
      <c r="D2" s="230">
        <v>2111</v>
      </c>
      <c r="E2" s="230">
        <v>2121</v>
      </c>
      <c r="F2" s="230">
        <v>2211</v>
      </c>
      <c r="G2" s="230">
        <v>2212</v>
      </c>
      <c r="H2" s="230">
        <v>2214</v>
      </c>
      <c r="I2" s="230">
        <v>2215</v>
      </c>
      <c r="J2" s="230">
        <v>2221</v>
      </c>
      <c r="K2" s="230">
        <v>2222</v>
      </c>
      <c r="L2" s="230">
        <v>2224</v>
      </c>
      <c r="M2" s="230">
        <v>2225</v>
      </c>
      <c r="N2" s="230">
        <v>2231</v>
      </c>
      <c r="O2" s="230">
        <v>3112</v>
      </c>
      <c r="P2" s="230" t="s">
        <v>146</v>
      </c>
      <c r="Q2" s="504"/>
    </row>
    <row r="3" spans="1:17" ht="15">
      <c r="A3" s="229"/>
      <c r="B3" s="666" t="s">
        <v>361</v>
      </c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8"/>
      <c r="Q3" s="505"/>
    </row>
    <row r="4" spans="1:22" ht="21.75" customHeight="1">
      <c r="A4" s="229"/>
      <c r="B4" s="229"/>
      <c r="C4" s="229"/>
      <c r="D4" s="231" t="s">
        <v>17</v>
      </c>
      <c r="E4" s="231" t="s">
        <v>141</v>
      </c>
      <c r="F4" s="231" t="s">
        <v>189</v>
      </c>
      <c r="G4" s="231" t="s">
        <v>379</v>
      </c>
      <c r="H4" s="231" t="s">
        <v>191</v>
      </c>
      <c r="I4" s="231" t="s">
        <v>192</v>
      </c>
      <c r="J4" s="231" t="s">
        <v>193</v>
      </c>
      <c r="K4" s="231" t="s">
        <v>194</v>
      </c>
      <c r="L4" s="231" t="s">
        <v>348</v>
      </c>
      <c r="M4" s="231" t="s">
        <v>195</v>
      </c>
      <c r="N4" s="231" t="s">
        <v>378</v>
      </c>
      <c r="O4" s="231"/>
      <c r="P4" s="231"/>
      <c r="Q4" s="506"/>
      <c r="R4" s="496" t="s">
        <v>388</v>
      </c>
      <c r="S4" s="421">
        <v>2129.8</v>
      </c>
      <c r="U4" s="421">
        <v>1860.3</v>
      </c>
      <c r="V4" s="496" t="s">
        <v>388</v>
      </c>
    </row>
    <row r="5" spans="1:22" ht="12.75">
      <c r="A5" s="231" t="s">
        <v>317</v>
      </c>
      <c r="B5" s="231" t="s">
        <v>143</v>
      </c>
      <c r="C5" s="232">
        <v>4</v>
      </c>
      <c r="D5" s="226">
        <v>1642.7</v>
      </c>
      <c r="E5" s="226">
        <v>242.9</v>
      </c>
      <c r="F5" s="226">
        <v>250</v>
      </c>
      <c r="G5" s="226">
        <v>24.6</v>
      </c>
      <c r="H5" s="226">
        <v>692</v>
      </c>
      <c r="I5" s="226">
        <v>6.1</v>
      </c>
      <c r="J5" s="226">
        <v>3.1</v>
      </c>
      <c r="K5" s="226">
        <v>10</v>
      </c>
      <c r="L5" s="226"/>
      <c r="M5" s="226">
        <v>10.2</v>
      </c>
      <c r="N5" s="226">
        <v>29.6</v>
      </c>
      <c r="O5" s="226"/>
      <c r="P5" s="226">
        <f>SUM(D5:O5)</f>
        <v>2911.2</v>
      </c>
      <c r="Q5" s="507"/>
      <c r="R5" s="500" t="s">
        <v>387</v>
      </c>
      <c r="S5" s="71">
        <v>1426.4</v>
      </c>
      <c r="T5" s="173"/>
      <c r="U5" s="421">
        <v>2361.6</v>
      </c>
      <c r="V5" s="496" t="s">
        <v>390</v>
      </c>
    </row>
    <row r="6" spans="1:20" ht="12.75">
      <c r="A6" s="231"/>
      <c r="B6" s="231" t="s">
        <v>144</v>
      </c>
      <c r="C6" s="232">
        <v>2</v>
      </c>
      <c r="D6" s="226">
        <v>207.8</v>
      </c>
      <c r="E6" s="226">
        <v>30.7</v>
      </c>
      <c r="F6" s="226"/>
      <c r="G6" s="226">
        <v>12.3</v>
      </c>
      <c r="H6" s="226"/>
      <c r="I6" s="226">
        <v>3.1</v>
      </c>
      <c r="J6" s="226">
        <v>1.5</v>
      </c>
      <c r="K6" s="226">
        <v>5</v>
      </c>
      <c r="L6" s="226"/>
      <c r="M6" s="226">
        <v>5.1</v>
      </c>
      <c r="N6" s="226">
        <v>14.8</v>
      </c>
      <c r="O6" s="226"/>
      <c r="P6" s="226">
        <f>SUM(D6:O6)</f>
        <v>280.3</v>
      </c>
      <c r="Q6" s="507"/>
      <c r="R6" s="67" t="s">
        <v>389</v>
      </c>
      <c r="S6" s="71">
        <v>1015.6</v>
      </c>
      <c r="T6" s="173"/>
    </row>
    <row r="7" spans="1:20" ht="12.75">
      <c r="A7" s="231"/>
      <c r="B7" s="231" t="s">
        <v>145</v>
      </c>
      <c r="C7" s="232">
        <v>1</v>
      </c>
      <c r="D7" s="226">
        <v>207.3</v>
      </c>
      <c r="E7" s="226">
        <v>30.7</v>
      </c>
      <c r="F7" s="226"/>
      <c r="G7" s="226">
        <v>6.1</v>
      </c>
      <c r="H7" s="226"/>
      <c r="I7" s="226">
        <v>1.5</v>
      </c>
      <c r="J7" s="226">
        <v>0.8</v>
      </c>
      <c r="K7" s="226">
        <v>2.5</v>
      </c>
      <c r="L7" s="226"/>
      <c r="M7" s="226">
        <v>2.5</v>
      </c>
      <c r="N7" s="226">
        <v>7.4</v>
      </c>
      <c r="O7" s="226"/>
      <c r="P7" s="226">
        <f>SUM(D7:O7)</f>
        <v>258.8</v>
      </c>
      <c r="Q7" s="507"/>
      <c r="R7" s="67"/>
      <c r="S7" s="71">
        <f>SUM(S5:S6)</f>
        <v>2442</v>
      </c>
      <c r="T7" s="173"/>
    </row>
    <row r="8" spans="1:22" ht="12.75">
      <c r="A8" s="245"/>
      <c r="B8" s="245" t="s">
        <v>142</v>
      </c>
      <c r="C8" s="247">
        <v>3</v>
      </c>
      <c r="D8" s="248">
        <v>699.3</v>
      </c>
      <c r="E8" s="248">
        <v>104.7</v>
      </c>
      <c r="F8" s="248">
        <v>18</v>
      </c>
      <c r="G8" s="248">
        <v>25.6</v>
      </c>
      <c r="H8" s="248">
        <v>135</v>
      </c>
      <c r="I8" s="248">
        <v>19.1</v>
      </c>
      <c r="J8" s="248">
        <v>5.9</v>
      </c>
      <c r="K8" s="248">
        <v>58.9</v>
      </c>
      <c r="L8" s="248"/>
      <c r="M8" s="248">
        <v>7.6</v>
      </c>
      <c r="N8" s="248">
        <v>22.2</v>
      </c>
      <c r="O8" s="248"/>
      <c r="P8" s="248">
        <f>SUM(D8:O8)</f>
        <v>1096.3</v>
      </c>
      <c r="Q8" s="509"/>
      <c r="R8" s="67" t="s">
        <v>386</v>
      </c>
      <c r="S8" s="71">
        <v>1202.2</v>
      </c>
      <c r="T8" s="173"/>
      <c r="U8" s="421">
        <v>3174</v>
      </c>
      <c r="V8" s="496" t="s">
        <v>391</v>
      </c>
    </row>
    <row r="9" spans="1:20" ht="12.75">
      <c r="A9" s="245"/>
      <c r="B9" s="245"/>
      <c r="C9" s="247">
        <f>C5+C6+C7+C8</f>
        <v>10</v>
      </c>
      <c r="D9" s="248">
        <f aca="true" t="shared" si="0" ref="D9:P9">D5+D6+D7+D8</f>
        <v>2757.1000000000004</v>
      </c>
      <c r="E9" s="317">
        <f t="shared" si="0"/>
        <v>409</v>
      </c>
      <c r="F9" s="248">
        <f t="shared" si="0"/>
        <v>268</v>
      </c>
      <c r="G9" s="248">
        <f t="shared" si="0"/>
        <v>68.60000000000001</v>
      </c>
      <c r="H9" s="248">
        <f t="shared" si="0"/>
        <v>827</v>
      </c>
      <c r="I9" s="248">
        <f t="shared" si="0"/>
        <v>29.8</v>
      </c>
      <c r="J9" s="248">
        <f t="shared" si="0"/>
        <v>11.3</v>
      </c>
      <c r="K9" s="248">
        <f t="shared" si="0"/>
        <v>76.4</v>
      </c>
      <c r="L9" s="248"/>
      <c r="M9" s="248">
        <f t="shared" si="0"/>
        <v>25.4</v>
      </c>
      <c r="N9" s="248">
        <f t="shared" si="0"/>
        <v>74</v>
      </c>
      <c r="O9" s="248"/>
      <c r="P9" s="248">
        <f t="shared" si="0"/>
        <v>4546.6</v>
      </c>
      <c r="Q9" s="509"/>
      <c r="R9" s="67"/>
      <c r="S9" s="71"/>
      <c r="T9" s="173"/>
    </row>
    <row r="10" spans="1:20" ht="12.75">
      <c r="A10" s="245" t="s">
        <v>318</v>
      </c>
      <c r="B10" s="245" t="s">
        <v>174</v>
      </c>
      <c r="C10" s="247">
        <v>7</v>
      </c>
      <c r="D10" s="248">
        <v>1378.1</v>
      </c>
      <c r="E10" s="248">
        <v>203.8</v>
      </c>
      <c r="F10" s="248"/>
      <c r="G10" s="248">
        <v>43</v>
      </c>
      <c r="H10" s="248"/>
      <c r="I10" s="248">
        <v>10.7</v>
      </c>
      <c r="J10" s="248">
        <v>5.4</v>
      </c>
      <c r="K10" s="248">
        <v>17.6</v>
      </c>
      <c r="L10" s="248"/>
      <c r="M10" s="248">
        <v>17.8</v>
      </c>
      <c r="N10" s="248">
        <v>51.7</v>
      </c>
      <c r="O10" s="248"/>
      <c r="P10" s="248">
        <f>SUM(D10:O10)</f>
        <v>1728.1</v>
      </c>
      <c r="Q10" s="509"/>
      <c r="R10" s="71"/>
      <c r="S10" s="71"/>
      <c r="T10" s="173"/>
    </row>
    <row r="11" spans="1:20" ht="12.75">
      <c r="A11" s="245"/>
      <c r="B11" s="245" t="s">
        <v>205</v>
      </c>
      <c r="C11" s="247">
        <v>4</v>
      </c>
      <c r="D11" s="248">
        <v>574.8</v>
      </c>
      <c r="E11" s="248">
        <v>86.1</v>
      </c>
      <c r="F11" s="248"/>
      <c r="G11" s="248">
        <v>34.1</v>
      </c>
      <c r="H11" s="248">
        <v>60</v>
      </c>
      <c r="I11" s="248">
        <v>25.4</v>
      </c>
      <c r="J11" s="248">
        <v>7.8</v>
      </c>
      <c r="K11" s="248">
        <v>78.5</v>
      </c>
      <c r="L11" s="248"/>
      <c r="M11" s="248">
        <v>10.2</v>
      </c>
      <c r="N11" s="248">
        <v>29.6</v>
      </c>
      <c r="O11" s="248"/>
      <c r="P11" s="248">
        <f>SUM(D11:O11)</f>
        <v>906.5</v>
      </c>
      <c r="Q11" s="509"/>
      <c r="R11" s="71"/>
      <c r="S11" s="71"/>
      <c r="T11" s="173"/>
    </row>
    <row r="12" spans="1:20" ht="12.75">
      <c r="A12" s="231"/>
      <c r="B12" s="231"/>
      <c r="C12" s="232">
        <f>C10+C11</f>
        <v>11</v>
      </c>
      <c r="D12" s="226">
        <f>D10+D11</f>
        <v>1952.8999999999999</v>
      </c>
      <c r="E12" s="316">
        <f aca="true" t="shared" si="1" ref="E12:P12">E10+E11</f>
        <v>289.9</v>
      </c>
      <c r="F12" s="226"/>
      <c r="G12" s="226">
        <f t="shared" si="1"/>
        <v>77.1</v>
      </c>
      <c r="H12" s="226">
        <f t="shared" si="1"/>
        <v>60</v>
      </c>
      <c r="I12" s="226">
        <f t="shared" si="1"/>
        <v>36.099999999999994</v>
      </c>
      <c r="J12" s="226">
        <f t="shared" si="1"/>
        <v>13.2</v>
      </c>
      <c r="K12" s="226">
        <f t="shared" si="1"/>
        <v>96.1</v>
      </c>
      <c r="L12" s="226"/>
      <c r="M12" s="226">
        <f t="shared" si="1"/>
        <v>28</v>
      </c>
      <c r="N12" s="226">
        <f t="shared" si="1"/>
        <v>81.30000000000001</v>
      </c>
      <c r="O12" s="226"/>
      <c r="P12" s="226">
        <f t="shared" si="1"/>
        <v>2634.6</v>
      </c>
      <c r="Q12" s="509"/>
      <c r="R12" s="71"/>
      <c r="S12" s="71"/>
      <c r="T12" s="173"/>
    </row>
    <row r="13" spans="1:22" ht="12.75">
      <c r="A13" s="231" t="s">
        <v>319</v>
      </c>
      <c r="B13" s="231" t="s">
        <v>149</v>
      </c>
      <c r="C13" s="232">
        <v>6</v>
      </c>
      <c r="D13" s="226">
        <v>872.6</v>
      </c>
      <c r="E13" s="316">
        <v>129</v>
      </c>
      <c r="F13" s="226"/>
      <c r="G13" s="226">
        <v>36.9</v>
      </c>
      <c r="H13" s="226"/>
      <c r="I13" s="226">
        <v>9.2</v>
      </c>
      <c r="J13" s="226">
        <v>4.6</v>
      </c>
      <c r="K13" s="226">
        <v>15.1</v>
      </c>
      <c r="L13" s="226"/>
      <c r="M13" s="226">
        <v>15.2</v>
      </c>
      <c r="N13" s="226">
        <v>44.3</v>
      </c>
      <c r="O13" s="226"/>
      <c r="P13" s="226">
        <f>SUM(D13:O13)</f>
        <v>1126.8999999999999</v>
      </c>
      <c r="Q13" s="509"/>
      <c r="R13" s="71"/>
      <c r="S13" s="71"/>
      <c r="T13" s="173"/>
      <c r="U13" s="496"/>
      <c r="V13" s="496"/>
    </row>
    <row r="14" spans="1:20" ht="22.5">
      <c r="A14" s="231" t="s">
        <v>320</v>
      </c>
      <c r="B14" s="231" t="s">
        <v>355</v>
      </c>
      <c r="C14" s="232">
        <v>1</v>
      </c>
      <c r="D14" s="226">
        <v>208.9</v>
      </c>
      <c r="E14" s="316">
        <v>30.9</v>
      </c>
      <c r="F14" s="226">
        <v>10</v>
      </c>
      <c r="G14" s="226">
        <v>6.1</v>
      </c>
      <c r="H14" s="226"/>
      <c r="I14" s="226">
        <v>1.5</v>
      </c>
      <c r="J14" s="226">
        <v>0.8</v>
      </c>
      <c r="K14" s="226">
        <v>2.5</v>
      </c>
      <c r="L14" s="226"/>
      <c r="M14" s="226">
        <v>2.5</v>
      </c>
      <c r="N14" s="226">
        <v>7.4</v>
      </c>
      <c r="O14" s="226"/>
      <c r="P14" s="226">
        <f>SUM(D14:O14)</f>
        <v>270.59999999999997</v>
      </c>
      <c r="Q14" s="509"/>
      <c r="R14" s="71"/>
      <c r="S14" s="71"/>
      <c r="T14" s="173"/>
    </row>
    <row r="15" spans="1:20" ht="18.75" customHeight="1">
      <c r="A15" s="231" t="s">
        <v>321</v>
      </c>
      <c r="B15" s="231" t="s">
        <v>152</v>
      </c>
      <c r="C15" s="232">
        <v>5</v>
      </c>
      <c r="D15" s="226">
        <v>947.1</v>
      </c>
      <c r="E15" s="226">
        <v>140</v>
      </c>
      <c r="F15" s="226">
        <v>25</v>
      </c>
      <c r="G15" s="226">
        <v>30.7</v>
      </c>
      <c r="H15" s="226"/>
      <c r="I15" s="226">
        <v>7.6</v>
      </c>
      <c r="J15" s="226">
        <v>3.9</v>
      </c>
      <c r="K15" s="226">
        <v>12.6</v>
      </c>
      <c r="L15" s="226"/>
      <c r="M15" s="226">
        <v>12.7</v>
      </c>
      <c r="N15" s="226">
        <v>37</v>
      </c>
      <c r="O15" s="226"/>
      <c r="P15" s="226">
        <f>SUM(D15:O15)</f>
        <v>1216.6</v>
      </c>
      <c r="Q15" s="509"/>
      <c r="R15" s="71"/>
      <c r="S15" s="71"/>
      <c r="T15" s="173"/>
    </row>
    <row r="16" spans="1:20" s="144" customFormat="1" ht="19.5" customHeight="1">
      <c r="A16" s="245"/>
      <c r="B16" s="246" t="s">
        <v>326</v>
      </c>
      <c r="C16" s="247">
        <f>C9+C12+C13+C14+C15</f>
        <v>33</v>
      </c>
      <c r="D16" s="248">
        <f aca="true" t="shared" si="2" ref="D16:P16">D9+D12+D13+D14+D15</f>
        <v>6738.6</v>
      </c>
      <c r="E16" s="317">
        <f t="shared" si="2"/>
        <v>998.8</v>
      </c>
      <c r="F16" s="248">
        <f t="shared" si="2"/>
        <v>303</v>
      </c>
      <c r="G16" s="248">
        <f t="shared" si="2"/>
        <v>219.39999999999998</v>
      </c>
      <c r="H16" s="248">
        <f t="shared" si="2"/>
        <v>887</v>
      </c>
      <c r="I16" s="248">
        <f t="shared" si="2"/>
        <v>84.19999999999999</v>
      </c>
      <c r="J16" s="248">
        <f t="shared" si="2"/>
        <v>33.800000000000004</v>
      </c>
      <c r="K16" s="248">
        <f t="shared" si="2"/>
        <v>202.7</v>
      </c>
      <c r="L16" s="248"/>
      <c r="M16" s="248">
        <f t="shared" si="2"/>
        <v>83.8</v>
      </c>
      <c r="N16" s="248">
        <f t="shared" si="2"/>
        <v>244.00000000000003</v>
      </c>
      <c r="O16" s="248"/>
      <c r="P16" s="248">
        <f t="shared" si="2"/>
        <v>9795.300000000001</v>
      </c>
      <c r="Q16" s="509"/>
      <c r="R16" s="221"/>
      <c r="S16" s="71"/>
      <c r="T16" s="173"/>
    </row>
    <row r="17" spans="1:20" ht="35.25" customHeight="1">
      <c r="A17" s="231" t="s">
        <v>140</v>
      </c>
      <c r="B17" s="233" t="s">
        <v>206</v>
      </c>
      <c r="C17" s="232">
        <v>5</v>
      </c>
      <c r="D17" s="226">
        <v>968.6</v>
      </c>
      <c r="E17" s="226">
        <v>143.2</v>
      </c>
      <c r="F17" s="226">
        <v>25</v>
      </c>
      <c r="G17" s="226">
        <v>30.7</v>
      </c>
      <c r="H17" s="226"/>
      <c r="I17" s="226">
        <v>7.6</v>
      </c>
      <c r="J17" s="226">
        <v>3.9</v>
      </c>
      <c r="K17" s="226">
        <v>12.5</v>
      </c>
      <c r="L17" s="226"/>
      <c r="M17" s="226">
        <v>12.7</v>
      </c>
      <c r="N17" s="226">
        <v>37</v>
      </c>
      <c r="O17" s="226"/>
      <c r="P17" s="226">
        <f aca="true" t="shared" si="3" ref="P17:P23">SUM(D17:O17)</f>
        <v>1241.2</v>
      </c>
      <c r="Q17" s="509"/>
      <c r="R17" s="71"/>
      <c r="S17" s="71"/>
      <c r="T17" s="173"/>
    </row>
    <row r="18" spans="1:20" ht="24" customHeight="1">
      <c r="A18" s="231" t="s">
        <v>147</v>
      </c>
      <c r="B18" s="246" t="s">
        <v>356</v>
      </c>
      <c r="C18" s="247">
        <v>5</v>
      </c>
      <c r="D18" s="248">
        <v>697.8</v>
      </c>
      <c r="E18" s="248">
        <v>104.5</v>
      </c>
      <c r="F18" s="248"/>
      <c r="G18" s="248">
        <v>42.6</v>
      </c>
      <c r="H18" s="248"/>
      <c r="I18" s="248">
        <v>31.8</v>
      </c>
      <c r="J18" s="248">
        <v>9.8</v>
      </c>
      <c r="K18" s="248">
        <v>98.2</v>
      </c>
      <c r="L18" s="248"/>
      <c r="M18" s="248">
        <v>12.7</v>
      </c>
      <c r="N18" s="248">
        <v>37</v>
      </c>
      <c r="O18" s="248"/>
      <c r="P18" s="248">
        <f t="shared" si="3"/>
        <v>1034.4</v>
      </c>
      <c r="Q18" s="509"/>
      <c r="R18" s="71"/>
      <c r="S18" s="71"/>
      <c r="T18" s="173"/>
    </row>
    <row r="19" spans="1:20" ht="23.25" customHeight="1">
      <c r="A19" s="231" t="s">
        <v>148</v>
      </c>
      <c r="B19" s="246" t="s">
        <v>306</v>
      </c>
      <c r="C19" s="247">
        <v>2</v>
      </c>
      <c r="D19" s="248">
        <v>333.4</v>
      </c>
      <c r="E19" s="248">
        <v>49.9</v>
      </c>
      <c r="F19" s="248"/>
      <c r="G19" s="248">
        <v>17.1</v>
      </c>
      <c r="H19" s="248"/>
      <c r="I19" s="248">
        <v>12.7</v>
      </c>
      <c r="J19" s="248">
        <v>3.9</v>
      </c>
      <c r="K19" s="248">
        <v>39.3</v>
      </c>
      <c r="L19" s="248"/>
      <c r="M19" s="248">
        <v>5.1</v>
      </c>
      <c r="N19" s="248">
        <v>14.8</v>
      </c>
      <c r="O19" s="248"/>
      <c r="P19" s="248">
        <f t="shared" si="3"/>
        <v>476.2</v>
      </c>
      <c r="Q19" s="509"/>
      <c r="S19" s="71"/>
      <c r="T19" s="173"/>
    </row>
    <row r="20" spans="1:22" ht="27" customHeight="1">
      <c r="A20" s="231" t="s">
        <v>150</v>
      </c>
      <c r="B20" s="231" t="s">
        <v>155</v>
      </c>
      <c r="C20" s="232">
        <v>17</v>
      </c>
      <c r="D20" s="226">
        <v>1020.9</v>
      </c>
      <c r="E20" s="226">
        <v>150.9</v>
      </c>
      <c r="F20" s="226"/>
      <c r="G20" s="226">
        <v>0.6</v>
      </c>
      <c r="H20" s="226"/>
      <c r="I20" s="226">
        <v>25.9</v>
      </c>
      <c r="J20" s="226">
        <v>13.1</v>
      </c>
      <c r="K20" s="226">
        <v>42.6</v>
      </c>
      <c r="L20" s="226"/>
      <c r="M20" s="226">
        <v>43</v>
      </c>
      <c r="N20" s="226">
        <v>125.6</v>
      </c>
      <c r="O20" s="226"/>
      <c r="P20" s="226">
        <f t="shared" si="3"/>
        <v>1422.5999999999997</v>
      </c>
      <c r="Q20" s="507"/>
      <c r="R20" s="71"/>
      <c r="S20" s="71"/>
      <c r="T20" s="173"/>
      <c r="V20" s="496"/>
    </row>
    <row r="21" spans="1:22" ht="23.25" customHeight="1">
      <c r="A21" s="231" t="s">
        <v>151</v>
      </c>
      <c r="B21" s="231" t="s">
        <v>207</v>
      </c>
      <c r="C21" s="232">
        <v>11</v>
      </c>
      <c r="D21" s="226">
        <v>811.8</v>
      </c>
      <c r="E21" s="226">
        <v>121.6</v>
      </c>
      <c r="F21" s="226"/>
      <c r="G21" s="226">
        <v>93.8</v>
      </c>
      <c r="H21" s="226"/>
      <c r="I21" s="226">
        <v>70</v>
      </c>
      <c r="J21" s="226">
        <v>21.6</v>
      </c>
      <c r="K21" s="226">
        <v>216</v>
      </c>
      <c r="L21" s="226"/>
      <c r="M21" s="226">
        <v>27.9</v>
      </c>
      <c r="N21" s="226">
        <v>81.4</v>
      </c>
      <c r="O21" s="226"/>
      <c r="P21" s="226">
        <f t="shared" si="3"/>
        <v>1444.1000000000001</v>
      </c>
      <c r="Q21" s="507"/>
      <c r="R21" s="71"/>
      <c r="S21" s="71"/>
      <c r="T21" s="173"/>
      <c r="V21" s="496"/>
    </row>
    <row r="22" spans="1:20" ht="23.25" customHeight="1">
      <c r="A22" s="231" t="s">
        <v>153</v>
      </c>
      <c r="B22" s="231" t="s">
        <v>208</v>
      </c>
      <c r="C22" s="232">
        <v>3</v>
      </c>
      <c r="D22" s="226">
        <v>230.5</v>
      </c>
      <c r="E22" s="226">
        <v>34.5</v>
      </c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>
        <f t="shared" si="3"/>
        <v>265</v>
      </c>
      <c r="Q22" s="507"/>
      <c r="S22" s="71"/>
      <c r="T22" s="173"/>
    </row>
    <row r="23" spans="1:21" ht="28.5" customHeight="1">
      <c r="A23" s="245"/>
      <c r="B23" s="246" t="s">
        <v>325</v>
      </c>
      <c r="C23" s="247">
        <f aca="true" t="shared" si="4" ref="C23:I23">SUM(C17:C22)</f>
        <v>43</v>
      </c>
      <c r="D23" s="248">
        <f t="shared" si="4"/>
        <v>4063</v>
      </c>
      <c r="E23" s="317">
        <f t="shared" si="4"/>
        <v>604.6</v>
      </c>
      <c r="F23" s="248">
        <f t="shared" si="4"/>
        <v>25</v>
      </c>
      <c r="G23" s="248">
        <f t="shared" si="4"/>
        <v>184.8</v>
      </c>
      <c r="H23" s="248">
        <f t="shared" si="4"/>
        <v>0</v>
      </c>
      <c r="I23" s="248">
        <f t="shared" si="4"/>
        <v>148</v>
      </c>
      <c r="J23" s="248">
        <f>SUM(J17:J22)</f>
        <v>52.300000000000004</v>
      </c>
      <c r="K23" s="248">
        <f>SUM(K17:K22)</f>
        <v>408.6</v>
      </c>
      <c r="L23" s="248"/>
      <c r="M23" s="248">
        <f>SUM(M17:M22)</f>
        <v>101.4</v>
      </c>
      <c r="N23" s="248">
        <f>SUM(N17:N22)</f>
        <v>295.79999999999995</v>
      </c>
      <c r="O23" s="248"/>
      <c r="P23" s="248">
        <f t="shared" si="3"/>
        <v>5883.500000000001</v>
      </c>
      <c r="Q23" s="509"/>
      <c r="S23" s="218"/>
      <c r="T23" s="219"/>
      <c r="U23" s="71"/>
    </row>
    <row r="24" spans="1:20" ht="28.5" customHeight="1">
      <c r="A24" s="245"/>
      <c r="B24" s="246"/>
      <c r="C24" s="247">
        <f>C16+C23</f>
        <v>76</v>
      </c>
      <c r="D24" s="248">
        <f aca="true" t="shared" si="5" ref="D24:P24">D16+D23</f>
        <v>10801.6</v>
      </c>
      <c r="E24" s="248">
        <f t="shared" si="5"/>
        <v>1603.4</v>
      </c>
      <c r="F24" s="248">
        <f t="shared" si="5"/>
        <v>328</v>
      </c>
      <c r="G24" s="248">
        <f t="shared" si="5"/>
        <v>404.2</v>
      </c>
      <c r="H24" s="248">
        <f t="shared" si="5"/>
        <v>887</v>
      </c>
      <c r="I24" s="248">
        <f t="shared" si="5"/>
        <v>232.2</v>
      </c>
      <c r="J24" s="248">
        <f t="shared" si="5"/>
        <v>86.10000000000001</v>
      </c>
      <c r="K24" s="248">
        <f t="shared" si="5"/>
        <v>611.3</v>
      </c>
      <c r="L24" s="248">
        <f t="shared" si="5"/>
        <v>0</v>
      </c>
      <c r="M24" s="248">
        <f t="shared" si="5"/>
        <v>185.2</v>
      </c>
      <c r="N24" s="248">
        <f t="shared" si="5"/>
        <v>539.8</v>
      </c>
      <c r="O24" s="247"/>
      <c r="P24" s="247">
        <f t="shared" si="5"/>
        <v>15678.800000000003</v>
      </c>
      <c r="Q24" s="508"/>
      <c r="R24" s="67"/>
      <c r="T24" s="173"/>
    </row>
    <row r="25" spans="1:20" ht="32.25" customHeight="1">
      <c r="A25" s="245" t="s">
        <v>159</v>
      </c>
      <c r="B25" s="245" t="s">
        <v>322</v>
      </c>
      <c r="C25" s="249">
        <v>390</v>
      </c>
      <c r="D25" s="248">
        <v>65289.8</v>
      </c>
      <c r="E25" s="248">
        <v>9438.8</v>
      </c>
      <c r="F25" s="248">
        <v>2482.2</v>
      </c>
      <c r="G25" s="248">
        <v>2618.1</v>
      </c>
      <c r="H25" s="248">
        <v>1174</v>
      </c>
      <c r="I25" s="248">
        <v>179.9</v>
      </c>
      <c r="J25" s="248">
        <v>337.2</v>
      </c>
      <c r="K25" s="248">
        <v>442.7</v>
      </c>
      <c r="L25" s="248">
        <v>43.2</v>
      </c>
      <c r="M25" s="248">
        <v>0</v>
      </c>
      <c r="N25" s="248">
        <v>2145.1</v>
      </c>
      <c r="O25" s="248"/>
      <c r="P25" s="248">
        <f>SUM(D25:O25)</f>
        <v>84151</v>
      </c>
      <c r="Q25" s="509"/>
      <c r="R25" s="71"/>
      <c r="S25" s="71"/>
      <c r="T25" s="173"/>
    </row>
    <row r="26" spans="1:20" ht="19.5" customHeight="1">
      <c r="A26" s="252"/>
      <c r="B26" s="252"/>
      <c r="C26" s="253">
        <f aca="true" t="shared" si="6" ref="C26:P26">C24+C25</f>
        <v>466</v>
      </c>
      <c r="D26" s="254">
        <f t="shared" si="6"/>
        <v>76091.40000000001</v>
      </c>
      <c r="E26" s="254">
        <f t="shared" si="6"/>
        <v>11042.199999999999</v>
      </c>
      <c r="F26" s="254">
        <f t="shared" si="6"/>
        <v>2810.2</v>
      </c>
      <c r="G26" s="254">
        <f t="shared" si="6"/>
        <v>3022.2999999999997</v>
      </c>
      <c r="H26" s="254">
        <f t="shared" si="6"/>
        <v>2061</v>
      </c>
      <c r="I26" s="254">
        <f t="shared" si="6"/>
        <v>412.1</v>
      </c>
      <c r="J26" s="254">
        <f t="shared" si="6"/>
        <v>423.3</v>
      </c>
      <c r="K26" s="254">
        <f t="shared" si="6"/>
        <v>1054</v>
      </c>
      <c r="L26" s="254">
        <f t="shared" si="6"/>
        <v>43.2</v>
      </c>
      <c r="M26" s="254">
        <f t="shared" si="6"/>
        <v>185.2</v>
      </c>
      <c r="N26" s="254">
        <f t="shared" si="6"/>
        <v>2684.8999999999996</v>
      </c>
      <c r="O26" s="254"/>
      <c r="P26" s="254">
        <f t="shared" si="6"/>
        <v>99829.8</v>
      </c>
      <c r="Q26" s="515"/>
      <c r="T26" s="173"/>
    </row>
    <row r="27" spans="1:20" ht="21.75" customHeight="1">
      <c r="A27" s="234"/>
      <c r="B27" s="669" t="s">
        <v>357</v>
      </c>
      <c r="C27" s="670"/>
      <c r="D27" s="670"/>
      <c r="E27" s="670"/>
      <c r="F27" s="670"/>
      <c r="G27" s="670"/>
      <c r="H27" s="670"/>
      <c r="I27" s="670"/>
      <c r="J27" s="670"/>
      <c r="K27" s="670"/>
      <c r="L27" s="670"/>
      <c r="M27" s="670"/>
      <c r="N27" s="670"/>
      <c r="O27" s="670"/>
      <c r="P27" s="671"/>
      <c r="Q27" s="516"/>
      <c r="R27" s="222"/>
      <c r="T27" s="173"/>
    </row>
    <row r="28" spans="1:20" ht="15" customHeight="1">
      <c r="A28" s="235" t="s">
        <v>323</v>
      </c>
      <c r="B28" s="231" t="s">
        <v>209</v>
      </c>
      <c r="C28" s="226">
        <v>359</v>
      </c>
      <c r="D28" s="226">
        <v>53412.5</v>
      </c>
      <c r="E28" s="226">
        <v>7722.6</v>
      </c>
      <c r="F28" s="226">
        <v>620.5</v>
      </c>
      <c r="G28" s="226">
        <v>2349.9</v>
      </c>
      <c r="H28" s="226">
        <v>3142</v>
      </c>
      <c r="I28" s="226">
        <v>168.1</v>
      </c>
      <c r="J28" s="226">
        <v>302.8</v>
      </c>
      <c r="K28" s="226">
        <v>397.3</v>
      </c>
      <c r="L28" s="226">
        <v>206.6</v>
      </c>
      <c r="M28" s="226">
        <v>0</v>
      </c>
      <c r="N28" s="226">
        <v>1898.5</v>
      </c>
      <c r="O28" s="226"/>
      <c r="P28" s="226">
        <f aca="true" t="shared" si="7" ref="P28:P34">SUM(D28:O28)</f>
        <v>70220.80000000002</v>
      </c>
      <c r="Q28" s="509"/>
      <c r="T28" s="173"/>
    </row>
    <row r="29" spans="1:20" ht="30" customHeight="1">
      <c r="A29" s="231">
        <v>2</v>
      </c>
      <c r="B29" s="231" t="s">
        <v>324</v>
      </c>
      <c r="C29" s="236">
        <v>3</v>
      </c>
      <c r="D29" s="226">
        <v>692.3</v>
      </c>
      <c r="E29" s="226">
        <v>103.5</v>
      </c>
      <c r="F29" s="226">
        <v>15</v>
      </c>
      <c r="G29" s="226">
        <v>18.4</v>
      </c>
      <c r="H29" s="226"/>
      <c r="I29" s="226">
        <v>4.6</v>
      </c>
      <c r="J29" s="226">
        <v>2.3</v>
      </c>
      <c r="K29" s="226">
        <v>7.5</v>
      </c>
      <c r="L29" s="226"/>
      <c r="M29" s="226">
        <v>7.6</v>
      </c>
      <c r="N29" s="226">
        <v>22.2</v>
      </c>
      <c r="O29" s="226"/>
      <c r="P29" s="226">
        <f t="shared" si="7"/>
        <v>873.4</v>
      </c>
      <c r="Q29" s="509"/>
      <c r="T29" s="173"/>
    </row>
    <row r="30" spans="1:20" ht="24" customHeight="1">
      <c r="A30" s="245">
        <v>2</v>
      </c>
      <c r="B30" s="245" t="s">
        <v>315</v>
      </c>
      <c r="C30" s="249"/>
      <c r="D30" s="248">
        <v>1428.3</v>
      </c>
      <c r="E30" s="248">
        <v>211.6</v>
      </c>
      <c r="F30" s="248">
        <v>75</v>
      </c>
      <c r="G30" s="248">
        <v>44.2</v>
      </c>
      <c r="H30" s="248">
        <v>129.4</v>
      </c>
      <c r="I30" s="248">
        <v>500</v>
      </c>
      <c r="J30" s="248"/>
      <c r="K30" s="248">
        <v>543.3</v>
      </c>
      <c r="L30" s="248"/>
      <c r="M30" s="248"/>
      <c r="N30" s="248"/>
      <c r="O30" s="248"/>
      <c r="P30" s="248">
        <f t="shared" si="7"/>
        <v>2931.8</v>
      </c>
      <c r="Q30" s="509"/>
      <c r="T30" s="71"/>
    </row>
    <row r="31" spans="1:20" ht="24" customHeight="1">
      <c r="A31" s="245"/>
      <c r="B31" s="245"/>
      <c r="C31" s="249">
        <f>C29+C30</f>
        <v>3</v>
      </c>
      <c r="D31" s="248">
        <f>D29+D30</f>
        <v>2120.6</v>
      </c>
      <c r="E31" s="248">
        <f aca="true" t="shared" si="8" ref="E31:P31">E29+E30</f>
        <v>315.1</v>
      </c>
      <c r="F31" s="248">
        <f t="shared" si="8"/>
        <v>90</v>
      </c>
      <c r="G31" s="248">
        <f t="shared" si="8"/>
        <v>62.6</v>
      </c>
      <c r="H31" s="248">
        <f t="shared" si="8"/>
        <v>129.4</v>
      </c>
      <c r="I31" s="248">
        <f t="shared" si="8"/>
        <v>504.6</v>
      </c>
      <c r="J31" s="248">
        <f t="shared" si="8"/>
        <v>2.3</v>
      </c>
      <c r="K31" s="248">
        <f t="shared" si="8"/>
        <v>550.8</v>
      </c>
      <c r="L31" s="248">
        <f t="shared" si="8"/>
        <v>0</v>
      </c>
      <c r="M31" s="248">
        <f t="shared" si="8"/>
        <v>7.6</v>
      </c>
      <c r="N31" s="248">
        <f t="shared" si="8"/>
        <v>22.2</v>
      </c>
      <c r="O31" s="248"/>
      <c r="P31" s="248">
        <f t="shared" si="8"/>
        <v>3805.2000000000003</v>
      </c>
      <c r="Q31" s="509"/>
      <c r="T31" s="71"/>
    </row>
    <row r="32" spans="1:20" ht="57" customHeight="1">
      <c r="A32" s="231">
        <v>3</v>
      </c>
      <c r="B32" s="251" t="s">
        <v>350</v>
      </c>
      <c r="C32" s="249">
        <v>31</v>
      </c>
      <c r="D32" s="258">
        <f>1210.9+682+1628+765.2+513.5+464.1</f>
        <v>5263.700000000001</v>
      </c>
      <c r="E32" s="258">
        <f>181.3+102.1+243.9+114.6+76.9+69.5</f>
        <v>788.3</v>
      </c>
      <c r="F32" s="248">
        <v>10</v>
      </c>
      <c r="G32" s="248">
        <f>59.7+42.6+76.7+34.1+34.1+17.1</f>
        <v>264.3</v>
      </c>
      <c r="H32" s="248"/>
      <c r="I32" s="248">
        <f>44.5+31.8+57.2+25.4+25.4+12.7</f>
        <v>197</v>
      </c>
      <c r="J32" s="248">
        <f>13.6+9.8+17.6+7.8+7.8+3.9</f>
        <v>60.49999999999999</v>
      </c>
      <c r="K32" s="248">
        <f>137.4+98.2+176.7+78.5+78.5+39.3</f>
        <v>608.5999999999999</v>
      </c>
      <c r="L32" s="248"/>
      <c r="M32" s="248">
        <f>17.8+12.7+22.9+10.2+10.2+5.1</f>
        <v>78.89999999999999</v>
      </c>
      <c r="N32" s="248">
        <f>51.8+37+66.6+29.6+29.6+14.8</f>
        <v>229.39999999999998</v>
      </c>
      <c r="O32" s="248"/>
      <c r="P32" s="248">
        <f t="shared" si="7"/>
        <v>7500.700000000001</v>
      </c>
      <c r="Q32" s="509"/>
      <c r="T32" s="71"/>
    </row>
    <row r="33" spans="1:20" ht="38.25" customHeight="1">
      <c r="A33" s="231">
        <v>4</v>
      </c>
      <c r="B33" s="251" t="s">
        <v>225</v>
      </c>
      <c r="C33" s="249">
        <v>6</v>
      </c>
      <c r="D33" s="248">
        <v>1093.5</v>
      </c>
      <c r="E33" s="248">
        <v>161.7</v>
      </c>
      <c r="F33" s="248">
        <v>30</v>
      </c>
      <c r="G33" s="248">
        <v>36.9</v>
      </c>
      <c r="H33" s="248"/>
      <c r="I33" s="248">
        <v>9.2</v>
      </c>
      <c r="J33" s="248">
        <v>4.5</v>
      </c>
      <c r="K33" s="248">
        <v>15</v>
      </c>
      <c r="L33" s="248"/>
      <c r="M33" s="248">
        <v>15.2</v>
      </c>
      <c r="N33" s="248">
        <v>44.4</v>
      </c>
      <c r="O33" s="248"/>
      <c r="P33" s="248">
        <f t="shared" si="7"/>
        <v>1410.4000000000003</v>
      </c>
      <c r="Q33" s="509"/>
      <c r="T33" s="71"/>
    </row>
    <row r="34" spans="1:20" ht="23.25" customHeight="1">
      <c r="A34" s="231">
        <v>5</v>
      </c>
      <c r="B34" s="237" t="s">
        <v>221</v>
      </c>
      <c r="C34" s="236">
        <v>10</v>
      </c>
      <c r="D34" s="226">
        <v>1627.1</v>
      </c>
      <c r="E34" s="226">
        <v>243.7</v>
      </c>
      <c r="F34" s="226"/>
      <c r="G34" s="226">
        <v>85.3</v>
      </c>
      <c r="H34" s="226">
        <v>75</v>
      </c>
      <c r="I34" s="226">
        <v>63.6</v>
      </c>
      <c r="J34" s="226">
        <v>19.5</v>
      </c>
      <c r="K34" s="226">
        <v>196.4</v>
      </c>
      <c r="L34" s="226"/>
      <c r="M34" s="226">
        <v>25.4</v>
      </c>
      <c r="N34" s="226">
        <v>74</v>
      </c>
      <c r="O34" s="226"/>
      <c r="P34" s="226">
        <f t="shared" si="7"/>
        <v>2410</v>
      </c>
      <c r="Q34" s="507"/>
      <c r="T34" s="71"/>
    </row>
    <row r="35" spans="1:20" ht="24" customHeight="1">
      <c r="A35" s="231"/>
      <c r="B35" s="237"/>
      <c r="C35" s="236">
        <f>C33+C34</f>
        <v>16</v>
      </c>
      <c r="D35" s="316">
        <f aca="true" t="shared" si="9" ref="D35:P35">D33+D34</f>
        <v>2720.6</v>
      </c>
      <c r="E35" s="316">
        <f t="shared" si="9"/>
        <v>405.4</v>
      </c>
      <c r="F35" s="316">
        <f t="shared" si="9"/>
        <v>30</v>
      </c>
      <c r="G35" s="316">
        <f t="shared" si="9"/>
        <v>122.19999999999999</v>
      </c>
      <c r="H35" s="316">
        <f t="shared" si="9"/>
        <v>75</v>
      </c>
      <c r="I35" s="316">
        <f t="shared" si="9"/>
        <v>72.8</v>
      </c>
      <c r="J35" s="316">
        <f t="shared" si="9"/>
        <v>24</v>
      </c>
      <c r="K35" s="316">
        <f t="shared" si="9"/>
        <v>211.4</v>
      </c>
      <c r="L35" s="316">
        <f t="shared" si="9"/>
        <v>0</v>
      </c>
      <c r="M35" s="316">
        <f t="shared" si="9"/>
        <v>40.599999999999994</v>
      </c>
      <c r="N35" s="316">
        <f t="shared" si="9"/>
        <v>118.4</v>
      </c>
      <c r="O35" s="316"/>
      <c r="P35" s="316">
        <f t="shared" si="9"/>
        <v>3820.4000000000005</v>
      </c>
      <c r="Q35" s="510"/>
      <c r="T35" s="71"/>
    </row>
    <row r="36" spans="1:20" ht="27.75" customHeight="1">
      <c r="A36" s="231" t="s">
        <v>316</v>
      </c>
      <c r="B36" s="231" t="s">
        <v>210</v>
      </c>
      <c r="C36" s="226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26"/>
      <c r="Q36" s="507"/>
      <c r="T36" s="71"/>
    </row>
    <row r="37" spans="1:20" ht="15" customHeight="1">
      <c r="A37" s="231" t="s">
        <v>316</v>
      </c>
      <c r="B37" s="231" t="s">
        <v>216</v>
      </c>
      <c r="C37" s="226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26"/>
      <c r="Q37" s="507"/>
      <c r="T37" s="71"/>
    </row>
    <row r="38" spans="1:20" ht="15" customHeight="1">
      <c r="A38" s="245"/>
      <c r="B38" s="250" t="s">
        <v>222</v>
      </c>
      <c r="C38" s="248">
        <f>C28+C31+C32+C35</f>
        <v>409</v>
      </c>
      <c r="D38" s="248">
        <f aca="true" t="shared" si="10" ref="D38:N38">D28+D29+D30+D32+D33+D34</f>
        <v>63517.4</v>
      </c>
      <c r="E38" s="248">
        <f t="shared" si="10"/>
        <v>9231.400000000001</v>
      </c>
      <c r="F38" s="248">
        <f t="shared" si="10"/>
        <v>750.5</v>
      </c>
      <c r="G38" s="248">
        <f t="shared" si="10"/>
        <v>2799.0000000000005</v>
      </c>
      <c r="H38" s="248">
        <f t="shared" si="10"/>
        <v>3346.4</v>
      </c>
      <c r="I38" s="248">
        <f t="shared" si="10"/>
        <v>942.5000000000001</v>
      </c>
      <c r="J38" s="248">
        <f t="shared" si="10"/>
        <v>389.6</v>
      </c>
      <c r="K38" s="248">
        <f t="shared" si="10"/>
        <v>1768.1</v>
      </c>
      <c r="L38" s="248">
        <f t="shared" si="10"/>
        <v>206.6</v>
      </c>
      <c r="M38" s="248">
        <f t="shared" si="10"/>
        <v>127.1</v>
      </c>
      <c r="N38" s="248">
        <f t="shared" si="10"/>
        <v>2268.5</v>
      </c>
      <c r="O38" s="248"/>
      <c r="P38" s="248">
        <f>P28+P29+P30+P32+P33+P34</f>
        <v>85347.1</v>
      </c>
      <c r="Q38" s="509"/>
      <c r="T38" s="71"/>
    </row>
    <row r="39" spans="1:20" ht="23.25" customHeight="1">
      <c r="A39" s="231"/>
      <c r="B39" s="672" t="s">
        <v>219</v>
      </c>
      <c r="C39" s="673"/>
      <c r="D39" s="673"/>
      <c r="E39" s="673"/>
      <c r="F39" s="673"/>
      <c r="G39" s="673"/>
      <c r="H39" s="673"/>
      <c r="I39" s="673"/>
      <c r="J39" s="673"/>
      <c r="K39" s="673"/>
      <c r="L39" s="673"/>
      <c r="M39" s="673"/>
      <c r="N39" s="673"/>
      <c r="O39" s="673"/>
      <c r="P39" s="674"/>
      <c r="Q39" s="511"/>
      <c r="T39" s="71"/>
    </row>
    <row r="40" spans="1:20" ht="27" customHeight="1">
      <c r="A40" s="224">
        <v>1</v>
      </c>
      <c r="B40" s="224" t="s">
        <v>171</v>
      </c>
      <c r="C40" s="239">
        <v>10</v>
      </c>
      <c r="D40" s="225">
        <v>2129.8</v>
      </c>
      <c r="E40" s="225">
        <v>314.9</v>
      </c>
      <c r="F40" s="225">
        <v>50</v>
      </c>
      <c r="G40" s="225">
        <v>61.4</v>
      </c>
      <c r="H40" s="225"/>
      <c r="I40" s="225">
        <v>15.3</v>
      </c>
      <c r="J40" s="225">
        <v>7.7</v>
      </c>
      <c r="K40" s="225">
        <v>25.1</v>
      </c>
      <c r="L40" s="225"/>
      <c r="M40" s="225">
        <v>25.4</v>
      </c>
      <c r="N40" s="225">
        <v>73.9</v>
      </c>
      <c r="O40" s="225"/>
      <c r="P40" s="226">
        <f>SUM(D40:O40)</f>
        <v>2703.5000000000005</v>
      </c>
      <c r="Q40" s="507"/>
      <c r="T40" s="71"/>
    </row>
    <row r="41" spans="1:20" ht="26.25" customHeight="1">
      <c r="A41" s="224">
        <v>1</v>
      </c>
      <c r="B41" s="224" t="s">
        <v>351</v>
      </c>
      <c r="C41" s="239">
        <v>7</v>
      </c>
      <c r="D41" s="225">
        <v>922.8</v>
      </c>
      <c r="E41" s="225">
        <v>138.2</v>
      </c>
      <c r="F41" s="225"/>
      <c r="G41" s="225">
        <v>59.7</v>
      </c>
      <c r="H41" s="225"/>
      <c r="I41" s="225">
        <v>44.5</v>
      </c>
      <c r="J41" s="225">
        <v>13.7</v>
      </c>
      <c r="K41" s="225">
        <v>137.4</v>
      </c>
      <c r="L41" s="225"/>
      <c r="M41" s="225">
        <v>17.8</v>
      </c>
      <c r="N41" s="225">
        <v>51.8</v>
      </c>
      <c r="O41" s="225"/>
      <c r="P41" s="226">
        <f>SUM(D41:O41)</f>
        <v>1385.9</v>
      </c>
      <c r="Q41" s="507"/>
      <c r="S41" s="220"/>
      <c r="T41" s="220"/>
    </row>
    <row r="42" spans="1:20" ht="24.75" customHeight="1">
      <c r="A42" s="224">
        <v>1</v>
      </c>
      <c r="B42" s="224" t="s">
        <v>211</v>
      </c>
      <c r="C42" s="239">
        <v>10</v>
      </c>
      <c r="D42" s="225">
        <v>1547.9</v>
      </c>
      <c r="E42" s="225">
        <v>231.8</v>
      </c>
      <c r="F42" s="225"/>
      <c r="G42" s="225">
        <v>85.3</v>
      </c>
      <c r="H42" s="225"/>
      <c r="I42" s="225">
        <v>63.5</v>
      </c>
      <c r="J42" s="225">
        <v>19.7</v>
      </c>
      <c r="K42" s="225">
        <v>196.3</v>
      </c>
      <c r="L42" s="225"/>
      <c r="M42" s="225">
        <v>25.3</v>
      </c>
      <c r="N42" s="225">
        <v>74</v>
      </c>
      <c r="O42" s="225"/>
      <c r="P42" s="226">
        <f>SUM(D42:O42)</f>
        <v>2243.8</v>
      </c>
      <c r="Q42" s="507"/>
      <c r="T42" s="71"/>
    </row>
    <row r="43" spans="1:20" ht="23.25" customHeight="1">
      <c r="A43" s="224"/>
      <c r="B43" s="224"/>
      <c r="C43" s="239">
        <f>SUM(C40:C42)</f>
        <v>27</v>
      </c>
      <c r="D43" s="225">
        <f>SUM(D40:D42)</f>
        <v>4600.5</v>
      </c>
      <c r="E43" s="225">
        <f>SUM(E40:E42)</f>
        <v>684.9</v>
      </c>
      <c r="F43" s="225">
        <f>SUM(F40:F42)</f>
        <v>50</v>
      </c>
      <c r="G43" s="225">
        <f>SUM(G40:G42)</f>
        <v>206.39999999999998</v>
      </c>
      <c r="H43" s="225"/>
      <c r="I43" s="225">
        <f>SUM(I40:I42)</f>
        <v>123.3</v>
      </c>
      <c r="J43" s="225">
        <f>SUM(J40:J42)</f>
        <v>41.099999999999994</v>
      </c>
      <c r="K43" s="225">
        <f>SUM(K40:K42)</f>
        <v>358.8</v>
      </c>
      <c r="L43" s="225"/>
      <c r="M43" s="225">
        <f>SUM(M40:M42)</f>
        <v>68.5</v>
      </c>
      <c r="N43" s="225">
        <f>SUM(N40:N42)</f>
        <v>199.7</v>
      </c>
      <c r="O43" s="225"/>
      <c r="P43" s="226">
        <f>SUM(P40:P42)</f>
        <v>6333.200000000001</v>
      </c>
      <c r="Q43" s="507"/>
      <c r="T43" s="71"/>
    </row>
    <row r="44" spans="1:20" ht="48.75" customHeight="1">
      <c r="A44" s="240">
        <v>2</v>
      </c>
      <c r="B44" s="241" t="s">
        <v>307</v>
      </c>
      <c r="C44" s="242">
        <v>6</v>
      </c>
      <c r="D44" s="225">
        <v>1426.4</v>
      </c>
      <c r="E44" s="225">
        <v>210.9</v>
      </c>
      <c r="F44" s="225">
        <v>30</v>
      </c>
      <c r="G44" s="225">
        <v>36.8</v>
      </c>
      <c r="H44" s="225"/>
      <c r="I44" s="225">
        <v>9.2</v>
      </c>
      <c r="J44" s="225">
        <v>4.6</v>
      </c>
      <c r="K44" s="225">
        <v>15</v>
      </c>
      <c r="L44" s="225"/>
      <c r="M44" s="225">
        <v>15.2</v>
      </c>
      <c r="N44" s="225">
        <v>44.3</v>
      </c>
      <c r="O44" s="225"/>
      <c r="P44" s="226">
        <f>SUM(D44:O44)</f>
        <v>1792.4</v>
      </c>
      <c r="Q44" s="507"/>
      <c r="T44" s="71"/>
    </row>
    <row r="45" spans="1:21" ht="42" customHeight="1">
      <c r="A45" s="240">
        <v>3</v>
      </c>
      <c r="B45" s="243" t="s">
        <v>385</v>
      </c>
      <c r="C45" s="242">
        <v>7</v>
      </c>
      <c r="D45" s="225">
        <v>1246.9</v>
      </c>
      <c r="E45" s="225">
        <v>184.3</v>
      </c>
      <c r="F45" s="225">
        <v>25</v>
      </c>
      <c r="G45" s="225">
        <v>43</v>
      </c>
      <c r="H45" s="225"/>
      <c r="I45" s="225">
        <v>10.7</v>
      </c>
      <c r="J45" s="225">
        <v>5.4</v>
      </c>
      <c r="K45" s="225">
        <v>17.6</v>
      </c>
      <c r="L45" s="225"/>
      <c r="M45" s="225">
        <v>17.8</v>
      </c>
      <c r="N45" s="225">
        <v>51.7</v>
      </c>
      <c r="O45" s="225"/>
      <c r="P45" s="226">
        <f aca="true" t="shared" si="11" ref="P45:P72">D45+E45+F45+G45+H45+I45+J45+K45+L45+M45+N45</f>
        <v>1602.4</v>
      </c>
      <c r="Q45" s="507"/>
      <c r="S45" s="71"/>
      <c r="T45" s="71"/>
      <c r="U45" s="71"/>
    </row>
    <row r="46" spans="1:21" ht="30" customHeight="1">
      <c r="A46" s="240">
        <v>3</v>
      </c>
      <c r="B46" s="243" t="s">
        <v>308</v>
      </c>
      <c r="C46" s="242">
        <v>6</v>
      </c>
      <c r="D46" s="225">
        <v>806.4</v>
      </c>
      <c r="E46" s="225">
        <v>120.8</v>
      </c>
      <c r="F46" s="225"/>
      <c r="G46" s="225">
        <v>51.2</v>
      </c>
      <c r="H46" s="225"/>
      <c r="I46" s="225">
        <v>38.1</v>
      </c>
      <c r="J46" s="225">
        <v>11.8</v>
      </c>
      <c r="K46" s="225">
        <v>117.8</v>
      </c>
      <c r="L46" s="225"/>
      <c r="M46" s="225">
        <v>15.2</v>
      </c>
      <c r="N46" s="225">
        <v>44.4</v>
      </c>
      <c r="O46" s="225"/>
      <c r="P46" s="226">
        <f t="shared" si="11"/>
        <v>1205.7</v>
      </c>
      <c r="Q46" s="507"/>
      <c r="S46" s="71"/>
      <c r="T46" s="71"/>
      <c r="U46" s="71"/>
    </row>
    <row r="47" spans="1:21" ht="18.75" customHeight="1">
      <c r="A47" s="240"/>
      <c r="B47" s="243"/>
      <c r="C47" s="242">
        <f>C45+C46</f>
        <v>13</v>
      </c>
      <c r="D47" s="225">
        <f aca="true" t="shared" si="12" ref="D47:P47">D45+D46</f>
        <v>2053.3</v>
      </c>
      <c r="E47" s="225">
        <f t="shared" si="12"/>
        <v>305.1</v>
      </c>
      <c r="F47" s="225">
        <f t="shared" si="12"/>
        <v>25</v>
      </c>
      <c r="G47" s="225">
        <f t="shared" si="12"/>
        <v>94.2</v>
      </c>
      <c r="H47" s="225"/>
      <c r="I47" s="225">
        <f t="shared" si="12"/>
        <v>48.8</v>
      </c>
      <c r="J47" s="225">
        <f t="shared" si="12"/>
        <v>17.200000000000003</v>
      </c>
      <c r="K47" s="225">
        <f t="shared" si="12"/>
        <v>135.4</v>
      </c>
      <c r="L47" s="225">
        <f t="shared" si="12"/>
        <v>0</v>
      </c>
      <c r="M47" s="225">
        <f t="shared" si="12"/>
        <v>33</v>
      </c>
      <c r="N47" s="225">
        <f t="shared" si="12"/>
        <v>96.1</v>
      </c>
      <c r="O47" s="225">
        <f t="shared" si="12"/>
        <v>0</v>
      </c>
      <c r="P47" s="225">
        <f t="shared" si="12"/>
        <v>2808.1000000000004</v>
      </c>
      <c r="Q47" s="512"/>
      <c r="S47" s="71"/>
      <c r="T47" s="71"/>
      <c r="U47" s="71"/>
    </row>
    <row r="48" spans="1:20" ht="39" customHeight="1">
      <c r="A48" s="224">
        <v>4</v>
      </c>
      <c r="B48" s="243" t="s">
        <v>352</v>
      </c>
      <c r="C48" s="242">
        <v>6</v>
      </c>
      <c r="D48" s="225">
        <v>1202.2</v>
      </c>
      <c r="E48" s="225">
        <v>177.8</v>
      </c>
      <c r="F48" s="225">
        <v>30</v>
      </c>
      <c r="G48" s="225">
        <v>36.8</v>
      </c>
      <c r="H48" s="225"/>
      <c r="I48" s="225">
        <v>9.2</v>
      </c>
      <c r="J48" s="225">
        <v>4.6</v>
      </c>
      <c r="K48" s="225">
        <v>15</v>
      </c>
      <c r="L48" s="225"/>
      <c r="M48" s="225">
        <v>15.2</v>
      </c>
      <c r="N48" s="225">
        <v>44.3</v>
      </c>
      <c r="O48" s="225"/>
      <c r="P48" s="226">
        <f t="shared" si="11"/>
        <v>1535.1</v>
      </c>
      <c r="Q48" s="507"/>
      <c r="T48" s="71"/>
    </row>
    <row r="49" spans="1:21" ht="32.25" customHeight="1">
      <c r="A49" s="224">
        <v>4</v>
      </c>
      <c r="B49" s="243" t="s">
        <v>309</v>
      </c>
      <c r="C49" s="242">
        <v>5</v>
      </c>
      <c r="D49" s="225">
        <v>662.5</v>
      </c>
      <c r="E49" s="225">
        <v>99.2</v>
      </c>
      <c r="F49" s="225"/>
      <c r="G49" s="225">
        <v>42.6</v>
      </c>
      <c r="H49" s="225"/>
      <c r="I49" s="225">
        <v>31.8</v>
      </c>
      <c r="J49" s="225">
        <v>9.8</v>
      </c>
      <c r="K49" s="225">
        <v>98.2</v>
      </c>
      <c r="L49" s="225"/>
      <c r="M49" s="225">
        <v>12.7</v>
      </c>
      <c r="N49" s="225">
        <v>37</v>
      </c>
      <c r="O49" s="225"/>
      <c r="P49" s="226">
        <f t="shared" si="11"/>
        <v>993.8000000000001</v>
      </c>
      <c r="Q49" s="507"/>
      <c r="S49" s="71"/>
      <c r="T49" s="71"/>
      <c r="U49" s="71"/>
    </row>
    <row r="50" spans="1:21" ht="19.5" customHeight="1">
      <c r="A50" s="224"/>
      <c r="B50" s="243"/>
      <c r="C50" s="225">
        <f>C48+C49</f>
        <v>11</v>
      </c>
      <c r="D50" s="225">
        <f aca="true" t="shared" si="13" ref="D50:P50">D48+D49</f>
        <v>1864.7</v>
      </c>
      <c r="E50" s="225">
        <f t="shared" si="13"/>
        <v>277</v>
      </c>
      <c r="F50" s="225">
        <f t="shared" si="13"/>
        <v>30</v>
      </c>
      <c r="G50" s="225">
        <f t="shared" si="13"/>
        <v>79.4</v>
      </c>
      <c r="H50" s="225"/>
      <c r="I50" s="225">
        <f t="shared" si="13"/>
        <v>41</v>
      </c>
      <c r="J50" s="225">
        <f t="shared" si="13"/>
        <v>14.4</v>
      </c>
      <c r="K50" s="225">
        <f t="shared" si="13"/>
        <v>113.2</v>
      </c>
      <c r="L50" s="225"/>
      <c r="M50" s="225">
        <f t="shared" si="13"/>
        <v>27.9</v>
      </c>
      <c r="N50" s="225">
        <f t="shared" si="13"/>
        <v>81.3</v>
      </c>
      <c r="O50" s="225"/>
      <c r="P50" s="225">
        <f t="shared" si="13"/>
        <v>2528.9</v>
      </c>
      <c r="Q50" s="512"/>
      <c r="S50" s="71"/>
      <c r="T50" s="71"/>
      <c r="U50" s="71"/>
    </row>
    <row r="51" spans="1:21" ht="22.5" customHeight="1">
      <c r="A51" s="224">
        <v>5</v>
      </c>
      <c r="B51" s="243" t="s">
        <v>310</v>
      </c>
      <c r="C51" s="242">
        <v>5</v>
      </c>
      <c r="D51" s="225">
        <v>949.9</v>
      </c>
      <c r="E51" s="225">
        <v>140.4</v>
      </c>
      <c r="F51" s="225">
        <v>22</v>
      </c>
      <c r="G51" s="225">
        <v>30.7</v>
      </c>
      <c r="H51" s="225"/>
      <c r="I51" s="225">
        <v>7.6</v>
      </c>
      <c r="J51" s="225">
        <v>3.8</v>
      </c>
      <c r="K51" s="225">
        <v>12.6</v>
      </c>
      <c r="L51" s="225"/>
      <c r="M51" s="225">
        <v>12.7</v>
      </c>
      <c r="N51" s="225">
        <v>37</v>
      </c>
      <c r="O51" s="225"/>
      <c r="P51" s="226">
        <f t="shared" si="11"/>
        <v>1216.6999999999998</v>
      </c>
      <c r="Q51" s="507"/>
      <c r="T51" s="71"/>
      <c r="U51" s="71"/>
    </row>
    <row r="52" spans="1:21" ht="28.5" customHeight="1">
      <c r="A52" s="224">
        <v>5</v>
      </c>
      <c r="B52" s="243" t="s">
        <v>353</v>
      </c>
      <c r="C52" s="242">
        <v>4</v>
      </c>
      <c r="D52" s="225">
        <v>553.6</v>
      </c>
      <c r="E52" s="225">
        <v>82.8</v>
      </c>
      <c r="F52" s="225"/>
      <c r="G52" s="225">
        <v>34.1</v>
      </c>
      <c r="H52" s="225"/>
      <c r="I52" s="225">
        <v>25.4</v>
      </c>
      <c r="J52" s="225">
        <v>7.8</v>
      </c>
      <c r="K52" s="225">
        <v>78.5</v>
      </c>
      <c r="L52" s="225"/>
      <c r="M52" s="225">
        <v>10.2</v>
      </c>
      <c r="N52" s="225">
        <v>29.6</v>
      </c>
      <c r="O52" s="225"/>
      <c r="P52" s="226">
        <f t="shared" si="11"/>
        <v>822</v>
      </c>
      <c r="Q52" s="507"/>
      <c r="S52" s="71"/>
      <c r="T52" s="71"/>
      <c r="U52" s="71"/>
    </row>
    <row r="53" spans="1:21" ht="18.75" customHeight="1">
      <c r="A53" s="224"/>
      <c r="B53" s="243"/>
      <c r="C53" s="225">
        <f>C51+C52</f>
        <v>9</v>
      </c>
      <c r="D53" s="225">
        <f aca="true" t="shared" si="14" ref="D53:P53">D51+D52</f>
        <v>1503.5</v>
      </c>
      <c r="E53" s="225">
        <f t="shared" si="14"/>
        <v>223.2</v>
      </c>
      <c r="F53" s="225">
        <f t="shared" si="14"/>
        <v>22</v>
      </c>
      <c r="G53" s="225">
        <f t="shared" si="14"/>
        <v>64.8</v>
      </c>
      <c r="H53" s="225"/>
      <c r="I53" s="225">
        <f t="shared" si="14"/>
        <v>33</v>
      </c>
      <c r="J53" s="225">
        <f t="shared" si="14"/>
        <v>11.6</v>
      </c>
      <c r="K53" s="225">
        <f t="shared" si="14"/>
        <v>91.1</v>
      </c>
      <c r="L53" s="225"/>
      <c r="M53" s="225">
        <f t="shared" si="14"/>
        <v>22.9</v>
      </c>
      <c r="N53" s="225">
        <f t="shared" si="14"/>
        <v>66.6</v>
      </c>
      <c r="O53" s="225"/>
      <c r="P53" s="225">
        <f t="shared" si="14"/>
        <v>2038.6999999999998</v>
      </c>
      <c r="Q53" s="512"/>
      <c r="T53" s="71"/>
      <c r="U53" s="71"/>
    </row>
    <row r="54" spans="1:21" ht="26.25" customHeight="1">
      <c r="A54" s="224">
        <v>6</v>
      </c>
      <c r="B54" s="243" t="s">
        <v>312</v>
      </c>
      <c r="C54" s="242">
        <f>5</f>
        <v>5</v>
      </c>
      <c r="D54" s="225">
        <v>908.1</v>
      </c>
      <c r="E54" s="225">
        <v>134.3</v>
      </c>
      <c r="F54" s="225">
        <v>20</v>
      </c>
      <c r="G54" s="225">
        <v>30.7</v>
      </c>
      <c r="H54" s="225"/>
      <c r="I54" s="225">
        <v>7.6</v>
      </c>
      <c r="J54" s="225">
        <v>3.8</v>
      </c>
      <c r="K54" s="225">
        <v>12.6</v>
      </c>
      <c r="L54" s="225"/>
      <c r="M54" s="225">
        <v>12.7</v>
      </c>
      <c r="N54" s="225">
        <v>37</v>
      </c>
      <c r="O54" s="225"/>
      <c r="P54" s="226">
        <f t="shared" si="11"/>
        <v>1166.8</v>
      </c>
      <c r="Q54" s="507"/>
      <c r="T54" s="71"/>
      <c r="U54" s="71"/>
    </row>
    <row r="55" spans="1:21" ht="30" customHeight="1">
      <c r="A55" s="224">
        <v>6</v>
      </c>
      <c r="B55" s="243" t="s">
        <v>311</v>
      </c>
      <c r="C55" s="242">
        <v>6</v>
      </c>
      <c r="D55" s="225">
        <v>814.1</v>
      </c>
      <c r="E55" s="225">
        <v>121.8</v>
      </c>
      <c r="F55" s="225"/>
      <c r="G55" s="225">
        <v>51.2</v>
      </c>
      <c r="H55" s="225"/>
      <c r="I55" s="225">
        <v>38.1</v>
      </c>
      <c r="J55" s="225">
        <v>11.8</v>
      </c>
      <c r="K55" s="225">
        <v>117.8</v>
      </c>
      <c r="L55" s="225"/>
      <c r="M55" s="225">
        <v>15.2</v>
      </c>
      <c r="N55" s="225">
        <v>44.4</v>
      </c>
      <c r="O55" s="225"/>
      <c r="P55" s="226">
        <f t="shared" si="11"/>
        <v>1214.4</v>
      </c>
      <c r="Q55" s="507"/>
      <c r="S55" s="71"/>
      <c r="T55" s="71"/>
      <c r="U55" s="71"/>
    </row>
    <row r="56" spans="1:21" ht="15" customHeight="1">
      <c r="A56" s="224"/>
      <c r="B56" s="243"/>
      <c r="C56" s="225">
        <f>C54+C55</f>
        <v>11</v>
      </c>
      <c r="D56" s="225">
        <f aca="true" t="shared" si="15" ref="D56:N56">D54+D55</f>
        <v>1722.2</v>
      </c>
      <c r="E56" s="225">
        <f t="shared" si="15"/>
        <v>256.1</v>
      </c>
      <c r="F56" s="225">
        <f t="shared" si="15"/>
        <v>20</v>
      </c>
      <c r="G56" s="225">
        <f t="shared" si="15"/>
        <v>81.9</v>
      </c>
      <c r="H56" s="225"/>
      <c r="I56" s="225">
        <f t="shared" si="15"/>
        <v>45.7</v>
      </c>
      <c r="J56" s="225">
        <f t="shared" si="15"/>
        <v>15.600000000000001</v>
      </c>
      <c r="K56" s="225">
        <f t="shared" si="15"/>
        <v>130.4</v>
      </c>
      <c r="L56" s="225"/>
      <c r="M56" s="225">
        <f t="shared" si="15"/>
        <v>27.9</v>
      </c>
      <c r="N56" s="225">
        <f t="shared" si="15"/>
        <v>81.4</v>
      </c>
      <c r="O56" s="225"/>
      <c r="P56" s="225">
        <f>P54+P55</f>
        <v>2381.2</v>
      </c>
      <c r="Q56" s="512"/>
      <c r="S56" s="71"/>
      <c r="T56" s="71"/>
      <c r="U56" s="71"/>
    </row>
    <row r="57" spans="1:21" ht="37.5" customHeight="1">
      <c r="A57" s="224">
        <v>7</v>
      </c>
      <c r="B57" s="243" t="s">
        <v>197</v>
      </c>
      <c r="C57" s="242">
        <v>5</v>
      </c>
      <c r="D57" s="225">
        <v>997.8</v>
      </c>
      <c r="E57" s="225">
        <v>147.5</v>
      </c>
      <c r="F57" s="225">
        <v>20</v>
      </c>
      <c r="G57" s="225">
        <v>30.7</v>
      </c>
      <c r="H57" s="225"/>
      <c r="I57" s="225">
        <v>7.6</v>
      </c>
      <c r="J57" s="225">
        <v>3.8</v>
      </c>
      <c r="K57" s="225">
        <v>12.6</v>
      </c>
      <c r="L57" s="225"/>
      <c r="M57" s="225">
        <v>12.7</v>
      </c>
      <c r="N57" s="225">
        <v>37</v>
      </c>
      <c r="O57" s="225"/>
      <c r="P57" s="226">
        <f t="shared" si="11"/>
        <v>1269.6999999999998</v>
      </c>
      <c r="Q57" s="507"/>
      <c r="T57" s="71"/>
      <c r="U57" s="71"/>
    </row>
    <row r="58" spans="1:21" ht="38.25" customHeight="1">
      <c r="A58" s="224">
        <v>7</v>
      </c>
      <c r="B58" s="243" t="s">
        <v>212</v>
      </c>
      <c r="C58" s="242">
        <v>5</v>
      </c>
      <c r="D58" s="225">
        <v>667.6</v>
      </c>
      <c r="E58" s="225">
        <v>100</v>
      </c>
      <c r="F58" s="225"/>
      <c r="G58" s="225">
        <v>42.6</v>
      </c>
      <c r="H58" s="225"/>
      <c r="I58" s="225">
        <v>31.8</v>
      </c>
      <c r="J58" s="225">
        <v>9.8</v>
      </c>
      <c r="K58" s="225">
        <v>98.2</v>
      </c>
      <c r="L58" s="225"/>
      <c r="M58" s="225">
        <v>12.7</v>
      </c>
      <c r="N58" s="225">
        <v>37</v>
      </c>
      <c r="O58" s="225"/>
      <c r="P58" s="226">
        <f t="shared" si="11"/>
        <v>999.7</v>
      </c>
      <c r="Q58" s="507"/>
      <c r="S58" s="71"/>
      <c r="T58" s="71"/>
      <c r="U58" s="71"/>
    </row>
    <row r="59" spans="1:21" ht="21" customHeight="1">
      <c r="A59" s="224"/>
      <c r="B59" s="243"/>
      <c r="C59" s="225">
        <f>C57+C58</f>
        <v>10</v>
      </c>
      <c r="D59" s="225">
        <f aca="true" t="shared" si="16" ref="D59:P59">D57+D58</f>
        <v>1665.4</v>
      </c>
      <c r="E59" s="225">
        <f t="shared" si="16"/>
        <v>247.5</v>
      </c>
      <c r="F59" s="225">
        <f t="shared" si="16"/>
        <v>20</v>
      </c>
      <c r="G59" s="225">
        <f t="shared" si="16"/>
        <v>73.3</v>
      </c>
      <c r="H59" s="225"/>
      <c r="I59" s="225">
        <f t="shared" si="16"/>
        <v>39.4</v>
      </c>
      <c r="J59" s="225">
        <f t="shared" si="16"/>
        <v>13.600000000000001</v>
      </c>
      <c r="K59" s="225">
        <f t="shared" si="16"/>
        <v>110.8</v>
      </c>
      <c r="L59" s="225"/>
      <c r="M59" s="225">
        <f t="shared" si="16"/>
        <v>25.4</v>
      </c>
      <c r="N59" s="225">
        <f t="shared" si="16"/>
        <v>74</v>
      </c>
      <c r="O59" s="225"/>
      <c r="P59" s="225">
        <f t="shared" si="16"/>
        <v>2269.3999999999996</v>
      </c>
      <c r="Q59" s="512"/>
      <c r="S59" s="71"/>
      <c r="T59" s="71"/>
      <c r="U59" s="71"/>
    </row>
    <row r="60" spans="1:21" ht="25.5" customHeight="1">
      <c r="A60" s="224">
        <v>8</v>
      </c>
      <c r="B60" s="243" t="s">
        <v>313</v>
      </c>
      <c r="C60" s="242">
        <v>5</v>
      </c>
      <c r="D60" s="225">
        <v>1015.6</v>
      </c>
      <c r="E60" s="225">
        <v>150.2</v>
      </c>
      <c r="F60" s="225">
        <v>30</v>
      </c>
      <c r="G60" s="225">
        <v>30.7</v>
      </c>
      <c r="H60" s="225"/>
      <c r="I60" s="225">
        <v>7.6</v>
      </c>
      <c r="J60" s="225">
        <v>3.8</v>
      </c>
      <c r="K60" s="225">
        <v>12.6</v>
      </c>
      <c r="L60" s="225"/>
      <c r="M60" s="225">
        <v>12.7</v>
      </c>
      <c r="N60" s="225">
        <v>37</v>
      </c>
      <c r="O60" s="225"/>
      <c r="P60" s="226">
        <f t="shared" si="11"/>
        <v>1300.1999999999998</v>
      </c>
      <c r="Q60" s="507"/>
      <c r="T60" s="71"/>
      <c r="U60" s="71"/>
    </row>
    <row r="61" spans="1:21" ht="34.5" customHeight="1">
      <c r="A61" s="224">
        <v>8</v>
      </c>
      <c r="B61" s="243" t="s">
        <v>213</v>
      </c>
      <c r="C61" s="242">
        <v>5</v>
      </c>
      <c r="D61" s="225">
        <v>687.7</v>
      </c>
      <c r="E61" s="225">
        <v>103</v>
      </c>
      <c r="F61" s="225"/>
      <c r="G61" s="225">
        <v>42.6</v>
      </c>
      <c r="H61" s="225"/>
      <c r="I61" s="225">
        <v>31.8</v>
      </c>
      <c r="J61" s="225">
        <v>9.8</v>
      </c>
      <c r="K61" s="225">
        <v>98.2</v>
      </c>
      <c r="L61" s="225"/>
      <c r="M61" s="225">
        <v>12.7</v>
      </c>
      <c r="N61" s="225">
        <v>37</v>
      </c>
      <c r="O61" s="225"/>
      <c r="P61" s="226">
        <f t="shared" si="11"/>
        <v>1022.8000000000001</v>
      </c>
      <c r="Q61" s="507"/>
      <c r="S61" s="71"/>
      <c r="T61" s="71"/>
      <c r="U61" s="71"/>
    </row>
    <row r="62" spans="1:21" ht="21.75" customHeight="1">
      <c r="A62" s="224"/>
      <c r="B62" s="243"/>
      <c r="C62" s="225">
        <f>C60+C61</f>
        <v>10</v>
      </c>
      <c r="D62" s="225">
        <f aca="true" t="shared" si="17" ref="D62:P62">D60+D61</f>
        <v>1703.3000000000002</v>
      </c>
      <c r="E62" s="225">
        <f t="shared" si="17"/>
        <v>253.2</v>
      </c>
      <c r="F62" s="225">
        <f t="shared" si="17"/>
        <v>30</v>
      </c>
      <c r="G62" s="225">
        <f t="shared" si="17"/>
        <v>73.3</v>
      </c>
      <c r="H62" s="225"/>
      <c r="I62" s="225">
        <f t="shared" si="17"/>
        <v>39.4</v>
      </c>
      <c r="J62" s="225">
        <f t="shared" si="17"/>
        <v>13.600000000000001</v>
      </c>
      <c r="K62" s="225">
        <f t="shared" si="17"/>
        <v>110.8</v>
      </c>
      <c r="L62" s="225"/>
      <c r="M62" s="225">
        <f t="shared" si="17"/>
        <v>25.4</v>
      </c>
      <c r="N62" s="225">
        <f t="shared" si="17"/>
        <v>74</v>
      </c>
      <c r="O62" s="225"/>
      <c r="P62" s="225">
        <f t="shared" si="17"/>
        <v>2323</v>
      </c>
      <c r="Q62" s="512"/>
      <c r="S62" s="71"/>
      <c r="T62" s="71"/>
      <c r="U62" s="71"/>
    </row>
    <row r="63" spans="1:21" ht="35.25" customHeight="1">
      <c r="A63" s="224">
        <v>9</v>
      </c>
      <c r="B63" s="243" t="s">
        <v>354</v>
      </c>
      <c r="C63" s="242">
        <v>6</v>
      </c>
      <c r="D63" s="225">
        <v>1145.5</v>
      </c>
      <c r="E63" s="225">
        <v>169.4</v>
      </c>
      <c r="F63" s="225">
        <v>30</v>
      </c>
      <c r="G63" s="225">
        <v>36.8</v>
      </c>
      <c r="H63" s="225"/>
      <c r="I63" s="225">
        <v>9.2</v>
      </c>
      <c r="J63" s="225">
        <v>4.5</v>
      </c>
      <c r="K63" s="225">
        <v>15</v>
      </c>
      <c r="L63" s="225"/>
      <c r="M63" s="225">
        <v>15.2</v>
      </c>
      <c r="N63" s="225">
        <v>44.3</v>
      </c>
      <c r="O63" s="225"/>
      <c r="P63" s="226">
        <f t="shared" si="11"/>
        <v>1469.9</v>
      </c>
      <c r="Q63" s="507"/>
      <c r="T63" s="71"/>
      <c r="U63" s="71"/>
    </row>
    <row r="64" spans="1:21" ht="35.25" customHeight="1">
      <c r="A64" s="224">
        <v>9</v>
      </c>
      <c r="B64" s="243" t="s">
        <v>198</v>
      </c>
      <c r="C64" s="242">
        <v>6</v>
      </c>
      <c r="D64" s="225">
        <v>1084</v>
      </c>
      <c r="E64" s="225">
        <v>160.3</v>
      </c>
      <c r="F64" s="225">
        <v>30</v>
      </c>
      <c r="G64" s="225">
        <v>36.8</v>
      </c>
      <c r="H64" s="225"/>
      <c r="I64" s="225">
        <v>9.2</v>
      </c>
      <c r="J64" s="225">
        <v>4.5</v>
      </c>
      <c r="K64" s="225">
        <v>15</v>
      </c>
      <c r="L64" s="225"/>
      <c r="M64" s="225">
        <v>15.2</v>
      </c>
      <c r="N64" s="225">
        <v>44.3</v>
      </c>
      <c r="O64" s="225"/>
      <c r="P64" s="226">
        <f t="shared" si="11"/>
        <v>1399.3</v>
      </c>
      <c r="Q64" s="507"/>
      <c r="S64" s="71"/>
      <c r="T64" s="71"/>
      <c r="U64" s="71"/>
    </row>
    <row r="65" spans="1:21" ht="33.75" customHeight="1">
      <c r="A65" s="224">
        <v>9</v>
      </c>
      <c r="B65" s="243" t="s">
        <v>214</v>
      </c>
      <c r="C65" s="242">
        <v>6</v>
      </c>
      <c r="D65" s="225">
        <v>795.8</v>
      </c>
      <c r="E65" s="225">
        <v>119.2</v>
      </c>
      <c r="F65" s="225"/>
      <c r="G65" s="225">
        <v>51.2</v>
      </c>
      <c r="H65" s="225"/>
      <c r="I65" s="225">
        <v>38.2</v>
      </c>
      <c r="J65" s="225">
        <v>11.8</v>
      </c>
      <c r="K65" s="225">
        <v>117.8</v>
      </c>
      <c r="L65" s="225"/>
      <c r="M65" s="225">
        <v>15.2</v>
      </c>
      <c r="N65" s="225">
        <v>44.4</v>
      </c>
      <c r="O65" s="225"/>
      <c r="P65" s="226">
        <f t="shared" si="11"/>
        <v>1193.6000000000001</v>
      </c>
      <c r="Q65" s="507"/>
      <c r="S65" s="71"/>
      <c r="T65" s="71"/>
      <c r="U65" s="71"/>
    </row>
    <row r="66" spans="1:22" ht="20.25" customHeight="1">
      <c r="A66" s="224"/>
      <c r="B66" s="243"/>
      <c r="C66" s="225">
        <f>C63+C64+C65</f>
        <v>18</v>
      </c>
      <c r="D66" s="225">
        <f aca="true" t="shared" si="18" ref="D66:P66">D63+D64+D65</f>
        <v>3025.3</v>
      </c>
      <c r="E66" s="225">
        <f t="shared" si="18"/>
        <v>448.90000000000003</v>
      </c>
      <c r="F66" s="225">
        <f t="shared" si="18"/>
        <v>60</v>
      </c>
      <c r="G66" s="225">
        <f t="shared" si="18"/>
        <v>124.8</v>
      </c>
      <c r="H66" s="225"/>
      <c r="I66" s="225">
        <f t="shared" si="18"/>
        <v>56.6</v>
      </c>
      <c r="J66" s="225">
        <f t="shared" si="18"/>
        <v>20.8</v>
      </c>
      <c r="K66" s="225">
        <f t="shared" si="18"/>
        <v>147.8</v>
      </c>
      <c r="L66" s="225"/>
      <c r="M66" s="225">
        <f t="shared" si="18"/>
        <v>45.599999999999994</v>
      </c>
      <c r="N66" s="225">
        <f t="shared" si="18"/>
        <v>133</v>
      </c>
      <c r="O66" s="225"/>
      <c r="P66" s="225">
        <f t="shared" si="18"/>
        <v>4062.8</v>
      </c>
      <c r="Q66" s="512"/>
      <c r="S66" s="71"/>
      <c r="T66" s="71"/>
      <c r="U66" s="71"/>
      <c r="V66" s="421">
        <v>860</v>
      </c>
    </row>
    <row r="67" spans="1:22" ht="24.75" customHeight="1">
      <c r="A67" s="224">
        <v>10</v>
      </c>
      <c r="B67" s="243" t="s">
        <v>200</v>
      </c>
      <c r="C67" s="242">
        <v>6</v>
      </c>
      <c r="D67" s="225">
        <v>1126.4</v>
      </c>
      <c r="E67" s="225">
        <v>166.4</v>
      </c>
      <c r="F67" s="225">
        <v>23</v>
      </c>
      <c r="G67" s="225">
        <v>36.8</v>
      </c>
      <c r="H67" s="225"/>
      <c r="I67" s="225">
        <v>9.2</v>
      </c>
      <c r="J67" s="225">
        <v>4.5</v>
      </c>
      <c r="K67" s="225">
        <v>15</v>
      </c>
      <c r="L67" s="225"/>
      <c r="M67" s="225">
        <v>15.2</v>
      </c>
      <c r="N67" s="225">
        <v>44.3</v>
      </c>
      <c r="O67" s="225"/>
      <c r="P67" s="226">
        <f t="shared" si="11"/>
        <v>1440.8000000000002</v>
      </c>
      <c r="Q67" s="507"/>
      <c r="T67" s="71"/>
      <c r="U67" s="71"/>
      <c r="V67" s="421">
        <v>170</v>
      </c>
    </row>
    <row r="68" spans="1:21" ht="39" customHeight="1">
      <c r="A68" s="224">
        <v>10</v>
      </c>
      <c r="B68" s="243" t="s">
        <v>215</v>
      </c>
      <c r="C68" s="242">
        <v>5</v>
      </c>
      <c r="D68" s="225">
        <v>643.7</v>
      </c>
      <c r="E68" s="225">
        <v>96.4</v>
      </c>
      <c r="F68" s="225"/>
      <c r="G68" s="225">
        <v>42.6</v>
      </c>
      <c r="H68" s="225"/>
      <c r="I68" s="225">
        <v>31.8</v>
      </c>
      <c r="J68" s="225">
        <v>9.8</v>
      </c>
      <c r="K68" s="225">
        <v>98.2</v>
      </c>
      <c r="L68" s="225"/>
      <c r="M68" s="225">
        <v>12.7</v>
      </c>
      <c r="N68" s="225">
        <v>37</v>
      </c>
      <c r="O68" s="225"/>
      <c r="P68" s="226">
        <f t="shared" si="11"/>
        <v>972.2</v>
      </c>
      <c r="Q68" s="507"/>
      <c r="S68" s="71"/>
      <c r="T68" s="71"/>
      <c r="U68" s="71"/>
    </row>
    <row r="69" spans="1:21" ht="33.75" customHeight="1">
      <c r="A69" s="224">
        <v>10</v>
      </c>
      <c r="B69" s="243" t="s">
        <v>199</v>
      </c>
      <c r="C69" s="242">
        <v>4</v>
      </c>
      <c r="D69" s="225">
        <v>890.7</v>
      </c>
      <c r="E69" s="225">
        <v>131.7</v>
      </c>
      <c r="F69" s="225">
        <v>22</v>
      </c>
      <c r="G69" s="225">
        <v>24.5</v>
      </c>
      <c r="H69" s="225"/>
      <c r="I69" s="225">
        <v>6</v>
      </c>
      <c r="J69" s="225">
        <v>3</v>
      </c>
      <c r="K69" s="225">
        <v>10</v>
      </c>
      <c r="L69" s="225"/>
      <c r="M69" s="225">
        <v>10.2</v>
      </c>
      <c r="N69" s="225">
        <v>29.6</v>
      </c>
      <c r="O69" s="225"/>
      <c r="P69" s="226">
        <f t="shared" si="11"/>
        <v>1127.7</v>
      </c>
      <c r="Q69" s="507"/>
      <c r="T69" s="71"/>
      <c r="U69" s="71"/>
    </row>
    <row r="70" spans="1:21" ht="24.75" customHeight="1">
      <c r="A70" s="224">
        <v>10</v>
      </c>
      <c r="B70" s="243" t="s">
        <v>314</v>
      </c>
      <c r="C70" s="242">
        <v>4</v>
      </c>
      <c r="D70" s="225">
        <v>560</v>
      </c>
      <c r="E70" s="225">
        <v>83.9</v>
      </c>
      <c r="F70" s="225"/>
      <c r="G70" s="225">
        <v>34.1</v>
      </c>
      <c r="H70" s="225"/>
      <c r="I70" s="225">
        <v>25.4</v>
      </c>
      <c r="J70" s="225">
        <v>7.8</v>
      </c>
      <c r="K70" s="225">
        <v>78.5</v>
      </c>
      <c r="L70" s="225"/>
      <c r="M70" s="225">
        <v>10.2</v>
      </c>
      <c r="N70" s="225">
        <v>29.6</v>
      </c>
      <c r="O70" s="225"/>
      <c r="P70" s="226">
        <f t="shared" si="11"/>
        <v>829.5</v>
      </c>
      <c r="Q70" s="507"/>
      <c r="S70" s="71"/>
      <c r="T70" s="71"/>
      <c r="U70" s="71"/>
    </row>
    <row r="71" spans="1:21" ht="24.75" customHeight="1">
      <c r="A71" s="224"/>
      <c r="B71" s="243"/>
      <c r="C71" s="225">
        <f>C67+C68+C69+C70</f>
        <v>19</v>
      </c>
      <c r="D71" s="225">
        <f aca="true" t="shared" si="19" ref="D71:P71">D67+D68+D69+D70</f>
        <v>3220.8</v>
      </c>
      <c r="E71" s="225">
        <f t="shared" si="19"/>
        <v>478.4</v>
      </c>
      <c r="F71" s="225">
        <f t="shared" si="19"/>
        <v>45</v>
      </c>
      <c r="G71" s="225">
        <f t="shared" si="19"/>
        <v>138</v>
      </c>
      <c r="H71" s="225">
        <f t="shared" si="19"/>
        <v>0</v>
      </c>
      <c r="I71" s="225">
        <f t="shared" si="19"/>
        <v>72.4</v>
      </c>
      <c r="J71" s="225">
        <f t="shared" si="19"/>
        <v>25.1</v>
      </c>
      <c r="K71" s="225">
        <f t="shared" si="19"/>
        <v>201.7</v>
      </c>
      <c r="L71" s="225"/>
      <c r="M71" s="225">
        <f t="shared" si="19"/>
        <v>48.3</v>
      </c>
      <c r="N71" s="225">
        <f t="shared" si="19"/>
        <v>140.5</v>
      </c>
      <c r="O71" s="225">
        <f t="shared" si="19"/>
        <v>0</v>
      </c>
      <c r="P71" s="225">
        <f t="shared" si="19"/>
        <v>4370.2</v>
      </c>
      <c r="Q71" s="512"/>
      <c r="S71" s="71"/>
      <c r="T71" s="71"/>
      <c r="U71" s="71"/>
    </row>
    <row r="72" spans="1:21" ht="25.5" customHeight="1">
      <c r="A72" s="224">
        <v>11</v>
      </c>
      <c r="B72" s="244" t="s">
        <v>160</v>
      </c>
      <c r="C72" s="242">
        <v>3</v>
      </c>
      <c r="D72" s="225">
        <v>559.9</v>
      </c>
      <c r="E72" s="225">
        <v>82.8</v>
      </c>
      <c r="F72" s="225">
        <v>25</v>
      </c>
      <c r="G72" s="225">
        <v>18.4</v>
      </c>
      <c r="H72" s="225"/>
      <c r="I72" s="225">
        <v>4.6</v>
      </c>
      <c r="J72" s="225">
        <v>2.3</v>
      </c>
      <c r="K72" s="225">
        <v>7.5</v>
      </c>
      <c r="L72" s="225"/>
      <c r="M72" s="225">
        <v>7.6</v>
      </c>
      <c r="N72" s="225">
        <v>22.1</v>
      </c>
      <c r="O72" s="225"/>
      <c r="P72" s="226">
        <f t="shared" si="11"/>
        <v>730.1999999999999</v>
      </c>
      <c r="Q72" s="507"/>
      <c r="T72" s="71"/>
      <c r="U72" s="71"/>
    </row>
    <row r="73" spans="1:21" ht="61.5" customHeight="1">
      <c r="A73" s="245"/>
      <c r="B73" s="255" t="s">
        <v>220</v>
      </c>
      <c r="C73" s="248">
        <f aca="true" t="shared" si="20" ref="C73:K73">C43+C44+C47+C50+C53+C56+C59+C62+C66+C71+C72</f>
        <v>137</v>
      </c>
      <c r="D73" s="248">
        <f t="shared" si="20"/>
        <v>23345.3</v>
      </c>
      <c r="E73" s="248">
        <f t="shared" si="20"/>
        <v>3468.0000000000005</v>
      </c>
      <c r="F73" s="248">
        <f t="shared" si="20"/>
        <v>357</v>
      </c>
      <c r="G73" s="248">
        <f t="shared" si="20"/>
        <v>991.2999999999998</v>
      </c>
      <c r="H73" s="248">
        <f t="shared" si="20"/>
        <v>0</v>
      </c>
      <c r="I73" s="248">
        <f t="shared" si="20"/>
        <v>513.4</v>
      </c>
      <c r="J73" s="248">
        <f t="shared" si="20"/>
        <v>179.9</v>
      </c>
      <c r="K73" s="248">
        <f t="shared" si="20"/>
        <v>1422.5</v>
      </c>
      <c r="L73" s="248"/>
      <c r="M73" s="248">
        <f>M43+M44+M47+M50+M53+M56+M59+M62+M66+M71+M72</f>
        <v>347.70000000000005</v>
      </c>
      <c r="N73" s="248">
        <f>N43+N44+N47+N50+N53+N56+N59+N62+N66+N71+N72</f>
        <v>1013</v>
      </c>
      <c r="O73" s="248">
        <f>O43+O44+O47+O50+O53+O56+O59+O62+O66+O71+O72</f>
        <v>0</v>
      </c>
      <c r="P73" s="248">
        <f>P43+P44+P47+P50+P53+P56+P59+P62+P66+P71+P72</f>
        <v>31638.100000000002</v>
      </c>
      <c r="Q73" s="509"/>
      <c r="S73" s="71"/>
      <c r="T73" s="71"/>
      <c r="U73" s="71"/>
    </row>
    <row r="74" spans="1:21" ht="24.75" customHeight="1">
      <c r="A74" s="257"/>
      <c r="B74" s="675" t="s">
        <v>358</v>
      </c>
      <c r="C74" s="676"/>
      <c r="D74" s="676"/>
      <c r="E74" s="676"/>
      <c r="F74" s="676"/>
      <c r="G74" s="676"/>
      <c r="H74" s="676"/>
      <c r="I74" s="676"/>
      <c r="J74" s="676"/>
      <c r="K74" s="676"/>
      <c r="L74" s="676"/>
      <c r="M74" s="676"/>
      <c r="N74" s="676"/>
      <c r="O74" s="676"/>
      <c r="P74" s="677"/>
      <c r="Q74" s="513"/>
      <c r="R74" s="223"/>
      <c r="S74" s="218"/>
      <c r="T74" s="218"/>
      <c r="U74" s="71"/>
    </row>
    <row r="75" spans="1:20" ht="15.75" customHeight="1">
      <c r="A75" s="245"/>
      <c r="B75" s="245" t="s">
        <v>217</v>
      </c>
      <c r="C75" s="249">
        <v>18</v>
      </c>
      <c r="D75" s="248">
        <v>2048.3</v>
      </c>
      <c r="E75" s="248">
        <v>306.7</v>
      </c>
      <c r="F75" s="248"/>
      <c r="G75" s="248">
        <v>82</v>
      </c>
      <c r="H75" s="248">
        <v>79.3</v>
      </c>
      <c r="I75" s="248"/>
      <c r="J75" s="248"/>
      <c r="K75" s="248">
        <v>10</v>
      </c>
      <c r="L75" s="248"/>
      <c r="M75" s="248"/>
      <c r="N75" s="248">
        <v>600</v>
      </c>
      <c r="O75" s="248"/>
      <c r="P75" s="248">
        <f>SUM(D75:O75)</f>
        <v>3126.3</v>
      </c>
      <c r="Q75" s="509"/>
      <c r="S75" s="71"/>
      <c r="T75" s="71"/>
    </row>
    <row r="76" spans="1:20" ht="18.75" customHeight="1">
      <c r="A76" s="245"/>
      <c r="B76" s="245" t="s">
        <v>218</v>
      </c>
      <c r="C76" s="248"/>
      <c r="D76" s="248">
        <v>562.7</v>
      </c>
      <c r="E76" s="248">
        <v>97.1</v>
      </c>
      <c r="F76" s="248">
        <v>185.5</v>
      </c>
      <c r="G76" s="248"/>
      <c r="H76" s="248"/>
      <c r="I76" s="248">
        <v>96.3</v>
      </c>
      <c r="J76" s="248">
        <v>80</v>
      </c>
      <c r="K76" s="248">
        <v>220</v>
      </c>
      <c r="L76" s="248"/>
      <c r="M76" s="248"/>
      <c r="N76" s="248"/>
      <c r="O76" s="248"/>
      <c r="P76" s="248">
        <f>SUM(D76:O76)</f>
        <v>1241.6</v>
      </c>
      <c r="Q76" s="509"/>
      <c r="S76" s="71"/>
      <c r="T76" s="71"/>
    </row>
    <row r="77" spans="1:17" ht="19.5" customHeight="1">
      <c r="A77" s="245"/>
      <c r="B77" s="245" t="s">
        <v>359</v>
      </c>
      <c r="C77" s="249">
        <v>18</v>
      </c>
      <c r="D77" s="248">
        <f aca="true" t="shared" si="21" ref="D77:N77">D75+D76</f>
        <v>2611</v>
      </c>
      <c r="E77" s="248">
        <f t="shared" si="21"/>
        <v>403.79999999999995</v>
      </c>
      <c r="F77" s="248">
        <f t="shared" si="21"/>
        <v>185.5</v>
      </c>
      <c r="G77" s="248">
        <f t="shared" si="21"/>
        <v>82</v>
      </c>
      <c r="H77" s="248">
        <f t="shared" si="21"/>
        <v>79.3</v>
      </c>
      <c r="I77" s="248">
        <f t="shared" si="21"/>
        <v>96.3</v>
      </c>
      <c r="J77" s="248">
        <f t="shared" si="21"/>
        <v>80</v>
      </c>
      <c r="K77" s="248">
        <f t="shared" si="21"/>
        <v>230</v>
      </c>
      <c r="L77" s="248">
        <f t="shared" si="21"/>
        <v>0</v>
      </c>
      <c r="M77" s="248">
        <f t="shared" si="21"/>
        <v>0</v>
      </c>
      <c r="N77" s="248">
        <f t="shared" si="21"/>
        <v>600</v>
      </c>
      <c r="O77" s="248"/>
      <c r="P77" s="248">
        <f>SUM(D77:O77)</f>
        <v>4367.900000000001</v>
      </c>
      <c r="Q77" s="509"/>
    </row>
    <row r="78" spans="1:19" ht="19.5" customHeight="1">
      <c r="A78" s="231"/>
      <c r="B78" s="245" t="s">
        <v>25</v>
      </c>
      <c r="C78" s="499">
        <f aca="true" t="shared" si="22" ref="C78:P78">C26+C38+C73+C77</f>
        <v>1030</v>
      </c>
      <c r="D78" s="256">
        <f t="shared" si="22"/>
        <v>165565.1</v>
      </c>
      <c r="E78" s="256">
        <f t="shared" si="22"/>
        <v>24145.399999999998</v>
      </c>
      <c r="F78" s="256">
        <f t="shared" si="22"/>
        <v>4103.2</v>
      </c>
      <c r="G78" s="256">
        <f t="shared" si="22"/>
        <v>6894.6</v>
      </c>
      <c r="H78" s="256">
        <f t="shared" si="22"/>
        <v>5486.7</v>
      </c>
      <c r="I78" s="256">
        <f t="shared" si="22"/>
        <v>1964.3</v>
      </c>
      <c r="J78" s="256">
        <f t="shared" si="22"/>
        <v>1072.8000000000002</v>
      </c>
      <c r="K78" s="256">
        <f t="shared" si="22"/>
        <v>4474.6</v>
      </c>
      <c r="L78" s="256">
        <f t="shared" si="22"/>
        <v>249.8</v>
      </c>
      <c r="M78" s="256">
        <f t="shared" si="22"/>
        <v>660</v>
      </c>
      <c r="N78" s="256">
        <f t="shared" si="22"/>
        <v>6566.4</v>
      </c>
      <c r="O78" s="256">
        <f t="shared" si="22"/>
        <v>0</v>
      </c>
      <c r="P78" s="256">
        <f t="shared" si="22"/>
        <v>221182.90000000002</v>
      </c>
      <c r="Q78" s="514"/>
      <c r="R78" s="67"/>
      <c r="S78" s="71"/>
    </row>
    <row r="79" spans="1:19" ht="24.75" customHeight="1">
      <c r="A79" s="176"/>
      <c r="B79" s="176"/>
      <c r="C79" s="498">
        <v>1030</v>
      </c>
      <c r="D79" s="497">
        <v>165565.1</v>
      </c>
      <c r="E79" s="497">
        <v>24145.4</v>
      </c>
      <c r="F79" s="497">
        <v>4103.2</v>
      </c>
      <c r="G79" s="178">
        <v>6894.6</v>
      </c>
      <c r="H79" s="178">
        <v>5486.7</v>
      </c>
      <c r="I79" s="178">
        <v>1964.3</v>
      </c>
      <c r="J79" s="178">
        <v>1072.8</v>
      </c>
      <c r="K79" s="178">
        <v>4474.6</v>
      </c>
      <c r="L79" s="178">
        <v>249.8</v>
      </c>
      <c r="M79" s="178">
        <v>660</v>
      </c>
      <c r="N79" s="178">
        <v>6566.4</v>
      </c>
      <c r="O79" s="171"/>
      <c r="P79" s="178">
        <f>SUM(D79:O79)</f>
        <v>221182.9</v>
      </c>
      <c r="Q79" s="171"/>
      <c r="S79" s="71"/>
    </row>
    <row r="80" spans="1:17" ht="12.75">
      <c r="A80" s="176"/>
      <c r="B80" s="176"/>
      <c r="C80" s="177"/>
      <c r="D80" s="177">
        <f>D79-D78</f>
        <v>0</v>
      </c>
      <c r="E80" s="177">
        <f aca="true" t="shared" si="23" ref="E80:P80">E79-E78</f>
        <v>0</v>
      </c>
      <c r="F80" s="177">
        <f t="shared" si="23"/>
        <v>0</v>
      </c>
      <c r="G80" s="177">
        <f t="shared" si="23"/>
        <v>0</v>
      </c>
      <c r="H80" s="177">
        <f t="shared" si="23"/>
        <v>0</v>
      </c>
      <c r="I80" s="177">
        <f t="shared" si="23"/>
        <v>0</v>
      </c>
      <c r="J80" s="177">
        <f t="shared" si="23"/>
        <v>0</v>
      </c>
      <c r="K80" s="177">
        <f t="shared" si="23"/>
        <v>0</v>
      </c>
      <c r="L80" s="177">
        <f t="shared" si="23"/>
        <v>0</v>
      </c>
      <c r="M80" s="177">
        <f t="shared" si="23"/>
        <v>0</v>
      </c>
      <c r="N80" s="177">
        <f t="shared" si="23"/>
        <v>0</v>
      </c>
      <c r="O80" s="177">
        <f t="shared" si="23"/>
        <v>0</v>
      </c>
      <c r="P80" s="177">
        <f t="shared" si="23"/>
        <v>0</v>
      </c>
      <c r="Q80" s="177"/>
    </row>
    <row r="81" spans="1:17" ht="12.75">
      <c r="A81" s="176"/>
      <c r="B81" s="176"/>
      <c r="C81" s="177"/>
      <c r="D81" s="177"/>
      <c r="E81" s="177"/>
      <c r="F81" s="177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</row>
    <row r="82" spans="1:17" ht="12.75">
      <c r="A82" s="176"/>
      <c r="B82" s="176"/>
      <c r="C82" s="177"/>
      <c r="D82" s="177"/>
      <c r="E82" s="177"/>
      <c r="F82" s="177"/>
      <c r="G82" s="171"/>
      <c r="H82" s="171"/>
      <c r="I82" s="171"/>
      <c r="J82" s="178"/>
      <c r="K82" s="171"/>
      <c r="L82" s="171"/>
      <c r="M82" s="171"/>
      <c r="N82" s="171"/>
      <c r="O82" s="171"/>
      <c r="P82" s="171"/>
      <c r="Q82" s="171"/>
    </row>
    <row r="83" spans="1:17" ht="12.75">
      <c r="A83" s="176"/>
      <c r="B83" s="176"/>
      <c r="C83" s="177"/>
      <c r="D83" s="177"/>
      <c r="E83" s="177"/>
      <c r="F83" s="177"/>
      <c r="G83" s="171"/>
      <c r="H83" s="171"/>
      <c r="I83" s="171"/>
      <c r="J83" s="178"/>
      <c r="K83" s="171"/>
      <c r="L83" s="171"/>
      <c r="M83" s="171"/>
      <c r="N83" s="171"/>
      <c r="O83" s="171"/>
      <c r="P83" s="171"/>
      <c r="Q83" s="171"/>
    </row>
    <row r="84" spans="1:17" ht="12.75">
      <c r="A84" s="176"/>
      <c r="B84" s="176"/>
      <c r="C84" s="177"/>
      <c r="D84" s="177"/>
      <c r="E84" s="177"/>
      <c r="F84" s="177"/>
      <c r="G84" s="171"/>
      <c r="H84" s="171"/>
      <c r="I84" s="171"/>
      <c r="J84" s="178"/>
      <c r="K84" s="171"/>
      <c r="L84" s="171"/>
      <c r="M84" s="171"/>
      <c r="N84" s="171"/>
      <c r="O84" s="171"/>
      <c r="P84" s="171"/>
      <c r="Q84" s="171"/>
    </row>
    <row r="85" spans="1:17" ht="12.75">
      <c r="A85" s="176"/>
      <c r="B85" s="176"/>
      <c r="C85" s="177"/>
      <c r="D85" s="177"/>
      <c r="E85" s="177"/>
      <c r="F85" s="177"/>
      <c r="G85" s="171"/>
      <c r="H85" s="171"/>
      <c r="I85" s="171"/>
      <c r="J85" s="178"/>
      <c r="K85" s="171"/>
      <c r="L85" s="171"/>
      <c r="M85" s="171"/>
      <c r="N85" s="171"/>
      <c r="O85" s="171"/>
      <c r="P85" s="171"/>
      <c r="Q85" s="171"/>
    </row>
    <row r="86" spans="1:17" ht="12.75">
      <c r="A86" s="176"/>
      <c r="B86" s="176"/>
      <c r="C86" s="177"/>
      <c r="D86" s="177"/>
      <c r="E86" s="177"/>
      <c r="F86" s="177"/>
      <c r="G86" s="171"/>
      <c r="H86" s="171"/>
      <c r="I86" s="171"/>
      <c r="J86" s="171"/>
      <c r="K86" s="171"/>
      <c r="L86" s="171"/>
      <c r="M86" s="172"/>
      <c r="N86" s="172"/>
      <c r="O86" s="172"/>
      <c r="P86" s="172"/>
      <c r="Q86" s="172"/>
    </row>
    <row r="87" spans="1:17" ht="12.75">
      <c r="A87" s="176"/>
      <c r="B87" s="179"/>
      <c r="C87" s="177"/>
      <c r="D87" s="177"/>
      <c r="E87" s="177"/>
      <c r="F87" s="177"/>
      <c r="G87" s="171"/>
      <c r="H87" s="171"/>
      <c r="I87" s="171"/>
      <c r="J87" s="171"/>
      <c r="K87" s="172"/>
      <c r="L87" s="172"/>
      <c r="M87" s="172"/>
      <c r="N87" s="172"/>
      <c r="O87" s="172"/>
      <c r="P87" s="172"/>
      <c r="Q87" s="172"/>
    </row>
    <row r="88" spans="1:17" ht="12.75">
      <c r="A88" s="176"/>
      <c r="B88" s="176"/>
      <c r="C88" s="177"/>
      <c r="D88" s="177"/>
      <c r="E88" s="177"/>
      <c r="F88" s="177"/>
      <c r="G88" s="171"/>
      <c r="H88" s="171"/>
      <c r="I88" s="171"/>
      <c r="J88" s="171"/>
      <c r="K88" s="172"/>
      <c r="L88" s="172"/>
      <c r="M88" s="172"/>
      <c r="N88" s="172"/>
      <c r="O88" s="172"/>
      <c r="P88" s="171"/>
      <c r="Q88" s="171"/>
    </row>
    <row r="89" spans="1:17" ht="12.75">
      <c r="A89" s="180"/>
      <c r="B89" s="170"/>
      <c r="C89" s="171"/>
      <c r="D89" s="171"/>
      <c r="E89" s="171"/>
      <c r="F89" s="171"/>
      <c r="G89" s="171"/>
      <c r="H89" s="171"/>
      <c r="I89" s="171"/>
      <c r="J89" s="171"/>
      <c r="K89" s="172"/>
      <c r="L89" s="172"/>
      <c r="M89" s="172"/>
      <c r="N89" s="172"/>
      <c r="O89" s="172"/>
      <c r="P89" s="172"/>
      <c r="Q89" s="172"/>
    </row>
    <row r="90" spans="1:17" ht="12.75">
      <c r="A90" s="66"/>
      <c r="B90" s="66"/>
      <c r="C90" s="72"/>
      <c r="D90" s="72"/>
      <c r="E90" s="72"/>
      <c r="F90" s="72"/>
      <c r="G90" s="72"/>
      <c r="H90" s="72"/>
      <c r="I90" s="72"/>
      <c r="J90" s="72"/>
      <c r="K90" s="61"/>
      <c r="L90" s="61"/>
      <c r="M90" s="61"/>
      <c r="N90" s="61"/>
      <c r="O90" s="61"/>
      <c r="P90" s="61"/>
      <c r="Q90" s="61"/>
    </row>
    <row r="91" spans="1:17" ht="12.75">
      <c r="A91" s="66"/>
      <c r="B91" s="66"/>
      <c r="C91" s="72"/>
      <c r="D91" s="72"/>
      <c r="E91" s="72"/>
      <c r="F91" s="72"/>
      <c r="G91" s="72"/>
      <c r="H91" s="72"/>
      <c r="I91" s="72"/>
      <c r="J91" s="72"/>
      <c r="K91" s="61"/>
      <c r="L91" s="61"/>
      <c r="M91" s="61"/>
      <c r="N91" s="61"/>
      <c r="O91" s="61"/>
      <c r="P91" s="61"/>
      <c r="Q91" s="61"/>
    </row>
    <row r="92" spans="1:17" ht="12.75">
      <c r="A92" s="66"/>
      <c r="B92" s="66"/>
      <c r="C92" s="72"/>
      <c r="D92" s="72"/>
      <c r="E92" s="72"/>
      <c r="F92" s="72"/>
      <c r="G92" s="72"/>
      <c r="H92" s="72"/>
      <c r="I92" s="72"/>
      <c r="J92" s="72"/>
      <c r="K92" s="61"/>
      <c r="L92" s="61"/>
      <c r="M92" s="61"/>
      <c r="N92" s="61"/>
      <c r="O92" s="61"/>
      <c r="P92" s="61"/>
      <c r="Q92" s="61"/>
    </row>
    <row r="93" spans="1:17" ht="12.75">
      <c r="A93" s="66"/>
      <c r="B93" s="66"/>
      <c r="C93" s="72"/>
      <c r="D93" s="72"/>
      <c r="E93" s="72"/>
      <c r="F93" s="72"/>
      <c r="G93" s="72"/>
      <c r="H93" s="72"/>
      <c r="I93" s="72"/>
      <c r="J93" s="72"/>
      <c r="K93" s="61"/>
      <c r="L93" s="61"/>
      <c r="M93" s="61"/>
      <c r="N93" s="61"/>
      <c r="O93" s="61"/>
      <c r="P93" s="61"/>
      <c r="Q93" s="61"/>
    </row>
    <row r="94" spans="1:17" ht="12.75">
      <c r="A94" s="79"/>
      <c r="B94" s="66"/>
      <c r="C94" s="81"/>
      <c r="D94" s="81"/>
      <c r="E94" s="81"/>
      <c r="F94" s="81"/>
      <c r="G94" s="81"/>
      <c r="H94" s="81"/>
      <c r="I94" s="81"/>
      <c r="J94" s="81"/>
      <c r="K94" s="80"/>
      <c r="L94" s="80"/>
      <c r="M94" s="80"/>
      <c r="N94" s="80"/>
      <c r="O94" s="80"/>
      <c r="P94" s="81"/>
      <c r="Q94" s="81"/>
    </row>
    <row r="95" spans="1:17" ht="12.75">
      <c r="A95" s="66"/>
      <c r="B95" s="79"/>
      <c r="C95" s="72"/>
      <c r="D95" s="72"/>
      <c r="E95" s="72"/>
      <c r="F95" s="72"/>
      <c r="G95" s="72"/>
      <c r="H95" s="72"/>
      <c r="I95" s="72"/>
      <c r="J95" s="72"/>
      <c r="K95" s="61"/>
      <c r="L95" s="61"/>
      <c r="M95" s="61"/>
      <c r="N95" s="61"/>
      <c r="O95" s="61"/>
      <c r="P95" s="72"/>
      <c r="Q95" s="72"/>
    </row>
    <row r="96" spans="1:17" ht="12.75">
      <c r="A96" s="66"/>
      <c r="B96" s="66"/>
      <c r="C96" s="61"/>
      <c r="D96" s="72"/>
      <c r="E96" s="72"/>
      <c r="F96" s="72"/>
      <c r="G96" s="72"/>
      <c r="H96" s="72"/>
      <c r="I96" s="72"/>
      <c r="J96" s="72"/>
      <c r="K96" s="61"/>
      <c r="L96" s="61"/>
      <c r="M96" s="61"/>
      <c r="N96" s="61"/>
      <c r="O96" s="61"/>
      <c r="P96" s="72"/>
      <c r="Q96" s="72"/>
    </row>
    <row r="97" spans="1:17" ht="12.75">
      <c r="A97" s="66"/>
      <c r="B97" s="66"/>
      <c r="C97" s="61"/>
      <c r="D97" s="72"/>
      <c r="E97" s="72"/>
      <c r="F97" s="72"/>
      <c r="G97" s="72"/>
      <c r="H97" s="72"/>
      <c r="I97" s="72"/>
      <c r="J97" s="72"/>
      <c r="K97" s="61"/>
      <c r="L97" s="61"/>
      <c r="M97" s="61"/>
      <c r="N97" s="61"/>
      <c r="O97" s="61"/>
      <c r="P97" s="61"/>
      <c r="Q97" s="61"/>
    </row>
    <row r="98" spans="1:17" ht="12.75">
      <c r="A98" s="66"/>
      <c r="B98" s="66"/>
      <c r="C98" s="61"/>
      <c r="D98" s="72"/>
      <c r="E98" s="72"/>
      <c r="F98" s="72"/>
      <c r="G98" s="72"/>
      <c r="H98" s="72"/>
      <c r="I98" s="72"/>
      <c r="J98" s="72"/>
      <c r="K98" s="61"/>
      <c r="L98" s="61"/>
      <c r="M98" s="61"/>
      <c r="N98" s="61"/>
      <c r="O98" s="61"/>
      <c r="P98" s="61"/>
      <c r="Q98" s="61"/>
    </row>
    <row r="99" spans="1:17" ht="12.75">
      <c r="A99" s="66"/>
      <c r="B99" s="66"/>
      <c r="C99" s="61"/>
      <c r="D99" s="72"/>
      <c r="E99" s="72"/>
      <c r="F99" s="72"/>
      <c r="G99" s="72"/>
      <c r="H99" s="72"/>
      <c r="I99" s="72"/>
      <c r="J99" s="72"/>
      <c r="K99" s="61"/>
      <c r="L99" s="61"/>
      <c r="M99" s="61"/>
      <c r="N99" s="61"/>
      <c r="O99" s="61"/>
      <c r="P99" s="61"/>
      <c r="Q99" s="61"/>
    </row>
    <row r="100" spans="1:17" ht="12.75">
      <c r="A100" s="66"/>
      <c r="B100" s="66"/>
      <c r="C100" s="61"/>
      <c r="D100" s="72"/>
      <c r="E100" s="72"/>
      <c r="F100" s="72"/>
      <c r="G100" s="72"/>
      <c r="H100" s="72"/>
      <c r="I100" s="72"/>
      <c r="J100" s="72"/>
      <c r="K100" s="61"/>
      <c r="L100" s="61"/>
      <c r="M100" s="61"/>
      <c r="N100" s="61"/>
      <c r="O100" s="61"/>
      <c r="P100" s="61"/>
      <c r="Q100" s="61"/>
    </row>
    <row r="101" spans="1:17" ht="12.75">
      <c r="A101" s="66"/>
      <c r="B101" s="66"/>
      <c r="C101" s="61"/>
      <c r="D101" s="72"/>
      <c r="E101" s="72"/>
      <c r="F101" s="72"/>
      <c r="G101" s="72"/>
      <c r="H101" s="72"/>
      <c r="I101" s="72"/>
      <c r="J101" s="72"/>
      <c r="K101" s="61"/>
      <c r="L101" s="61"/>
      <c r="M101" s="61"/>
      <c r="N101" s="61"/>
      <c r="O101" s="61"/>
      <c r="P101" s="61"/>
      <c r="Q101" s="61"/>
    </row>
    <row r="102" spans="1:17" ht="12.75">
      <c r="A102" s="66"/>
      <c r="B102" s="66"/>
      <c r="C102" s="61"/>
      <c r="D102" s="72"/>
      <c r="E102" s="72"/>
      <c r="F102" s="72"/>
      <c r="G102" s="72"/>
      <c r="H102" s="72"/>
      <c r="I102" s="72"/>
      <c r="J102" s="72"/>
      <c r="K102" s="61"/>
      <c r="L102" s="61"/>
      <c r="M102" s="61"/>
      <c r="N102" s="61"/>
      <c r="O102" s="61"/>
      <c r="P102" s="61"/>
      <c r="Q102" s="61"/>
    </row>
    <row r="103" spans="1:17" ht="12.75">
      <c r="A103" s="75" t="s">
        <v>161</v>
      </c>
      <c r="B103" s="66"/>
      <c r="C103" s="76"/>
      <c r="D103" s="82"/>
      <c r="E103" s="82"/>
      <c r="F103" s="82"/>
      <c r="G103" s="82"/>
      <c r="H103" s="82"/>
      <c r="I103" s="82"/>
      <c r="J103" s="82"/>
      <c r="K103" s="76"/>
      <c r="L103" s="76"/>
      <c r="M103" s="76"/>
      <c r="N103" s="76"/>
      <c r="O103" s="76"/>
      <c r="P103" s="76"/>
      <c r="Q103" s="76"/>
    </row>
    <row r="104" spans="1:17" ht="12.75">
      <c r="A104" s="66"/>
      <c r="B104" s="75"/>
      <c r="C104" s="61"/>
      <c r="D104" s="72"/>
      <c r="E104" s="72"/>
      <c r="F104" s="72"/>
      <c r="G104" s="72"/>
      <c r="H104" s="72"/>
      <c r="I104" s="72"/>
      <c r="J104" s="72"/>
      <c r="K104" s="61"/>
      <c r="L104" s="61"/>
      <c r="M104" s="61"/>
      <c r="N104" s="61"/>
      <c r="O104" s="61"/>
      <c r="P104" s="61"/>
      <c r="Q104" s="61"/>
    </row>
    <row r="105" spans="1:17" ht="12.75">
      <c r="A105" s="66"/>
      <c r="B105" s="66"/>
      <c r="C105" s="61"/>
      <c r="D105" s="72"/>
      <c r="E105" s="72"/>
      <c r="F105" s="72"/>
      <c r="G105" s="72"/>
      <c r="H105" s="72"/>
      <c r="I105" s="72"/>
      <c r="J105" s="72"/>
      <c r="K105" s="61"/>
      <c r="L105" s="61"/>
      <c r="M105" s="61"/>
      <c r="N105" s="61"/>
      <c r="O105" s="61"/>
      <c r="P105" s="61"/>
      <c r="Q105" s="61"/>
    </row>
    <row r="106" spans="1:17" ht="12.75">
      <c r="A106" s="66"/>
      <c r="B106" s="66"/>
      <c r="C106" s="61"/>
      <c r="D106" s="72"/>
      <c r="E106" s="72"/>
      <c r="F106" s="72"/>
      <c r="G106" s="72"/>
      <c r="H106" s="72"/>
      <c r="I106" s="72"/>
      <c r="J106" s="72"/>
      <c r="K106" s="61"/>
      <c r="L106" s="61"/>
      <c r="M106" s="61"/>
      <c r="N106" s="61"/>
      <c r="O106" s="61"/>
      <c r="P106" s="61"/>
      <c r="Q106" s="61"/>
    </row>
    <row r="107" spans="2:17" ht="12.75">
      <c r="B107" s="66"/>
      <c r="C107" s="61"/>
      <c r="D107" s="61"/>
      <c r="E107" s="61"/>
      <c r="F107" s="72"/>
      <c r="G107" s="72"/>
      <c r="H107" s="72"/>
      <c r="I107" s="72"/>
      <c r="J107" s="72"/>
      <c r="K107" s="61"/>
      <c r="L107" s="61"/>
      <c r="M107" s="61"/>
      <c r="N107" s="61"/>
      <c r="O107" s="61"/>
      <c r="P107" s="61"/>
      <c r="Q107" s="61"/>
    </row>
    <row r="108" spans="2:17" ht="12.75">
      <c r="B108" s="66"/>
      <c r="C108" s="61"/>
      <c r="D108" s="72"/>
      <c r="E108" s="72"/>
      <c r="F108" s="72"/>
      <c r="G108" s="72"/>
      <c r="H108" s="72"/>
      <c r="I108" s="72"/>
      <c r="J108" s="72"/>
      <c r="K108" s="61"/>
      <c r="L108" s="61"/>
      <c r="M108" s="61"/>
      <c r="N108" s="61"/>
      <c r="O108" s="61"/>
      <c r="P108" s="61"/>
      <c r="Q108" s="61"/>
    </row>
    <row r="109" spans="2:17" ht="12.75">
      <c r="B109" s="66"/>
      <c r="C109" s="61"/>
      <c r="D109" s="72"/>
      <c r="E109" s="72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2:17" ht="12.75">
      <c r="B110" s="66"/>
      <c r="C110" s="61"/>
      <c r="D110" s="72"/>
      <c r="E110" s="72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2:17" ht="12.75">
      <c r="B111" s="66"/>
      <c r="C111" s="61"/>
      <c r="D111" s="72"/>
      <c r="E111" s="72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1:17" ht="12.75">
      <c r="A112" s="421" t="s">
        <v>162</v>
      </c>
      <c r="B112" s="66"/>
      <c r="C112" s="61"/>
      <c r="D112" s="72"/>
      <c r="E112" s="72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2:17" ht="12.75">
      <c r="B113" s="66"/>
      <c r="C113" s="61"/>
      <c r="D113" s="72"/>
      <c r="E113" s="72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2:17" ht="12.75">
      <c r="B114" s="66"/>
      <c r="C114" s="61"/>
      <c r="D114" s="72"/>
      <c r="E114" s="72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2:17" ht="12.75">
      <c r="B115" s="66"/>
      <c r="C115" s="61"/>
      <c r="D115" s="72"/>
      <c r="E115" s="72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2:17" ht="12.75">
      <c r="B116" s="66"/>
      <c r="C116" s="61"/>
      <c r="D116" s="72"/>
      <c r="E116" s="72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1:17" ht="12.75">
      <c r="A117" s="421" t="s">
        <v>163</v>
      </c>
      <c r="B117" s="66"/>
      <c r="C117" s="61"/>
      <c r="D117" s="72"/>
      <c r="E117" s="72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2:17" ht="12.75">
      <c r="B118" s="66"/>
      <c r="C118" s="61"/>
      <c r="D118" s="72"/>
      <c r="E118" s="72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2:17" ht="12.75">
      <c r="B119" s="66"/>
      <c r="C119" s="61"/>
      <c r="D119" s="61"/>
      <c r="E119" s="72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2:17" ht="12.75">
      <c r="B120" s="66"/>
      <c r="C120" s="61"/>
      <c r="D120" s="72"/>
      <c r="E120" s="72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2:17" ht="12.75">
      <c r="B121" s="66"/>
      <c r="C121" s="61"/>
      <c r="D121" s="72"/>
      <c r="E121" s="72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2:17" ht="12.75">
      <c r="B122" s="66"/>
      <c r="C122" s="61"/>
      <c r="D122" s="72"/>
      <c r="E122" s="72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2:17" ht="12.75">
      <c r="B123" s="66"/>
      <c r="C123" s="61"/>
      <c r="D123" s="72"/>
      <c r="E123" s="72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1:17" ht="12.75">
      <c r="A124" s="421" t="s">
        <v>164</v>
      </c>
      <c r="B124" s="66"/>
      <c r="C124" s="61"/>
      <c r="D124" s="72"/>
      <c r="E124" s="72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2:17" ht="12.75">
      <c r="B125" s="66"/>
      <c r="C125" s="61"/>
      <c r="D125" s="72"/>
      <c r="E125" s="72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2:17" ht="12.75">
      <c r="B126" s="66"/>
      <c r="C126" s="61"/>
      <c r="D126" s="61"/>
      <c r="E126" s="72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ht="12.75">
      <c r="B127" s="66"/>
      <c r="C127" s="61"/>
      <c r="D127" s="72"/>
      <c r="E127" s="72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2:17" ht="12.75">
      <c r="B128" s="66"/>
      <c r="C128" s="61"/>
      <c r="D128" s="72"/>
      <c r="E128" s="72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ht="12.75">
      <c r="B129" s="66"/>
      <c r="C129" s="61"/>
      <c r="D129" s="72"/>
      <c r="E129" s="72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ht="12.75">
      <c r="B130" s="66"/>
      <c r="C130" s="61"/>
      <c r="D130" s="72"/>
      <c r="E130" s="72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1:17" ht="12.75">
      <c r="A131" s="421" t="s">
        <v>165</v>
      </c>
      <c r="B131" s="66"/>
      <c r="C131" s="61"/>
      <c r="D131" s="72"/>
      <c r="E131" s="72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ht="12.75">
      <c r="B132" s="66"/>
      <c r="C132" s="61"/>
      <c r="D132" s="72"/>
      <c r="E132" s="72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ht="12.75">
      <c r="B133" s="66"/>
      <c r="C133" s="61"/>
      <c r="D133" s="72"/>
      <c r="E133" s="72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ht="12.75">
      <c r="B134" s="66"/>
      <c r="C134" s="61"/>
      <c r="D134" s="72"/>
      <c r="E134" s="72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ht="12.75">
      <c r="B135" s="66"/>
      <c r="C135" s="61"/>
      <c r="D135" s="72"/>
      <c r="E135" s="72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ht="12.75">
      <c r="B136" s="66"/>
      <c r="C136" s="61"/>
      <c r="D136" s="72"/>
      <c r="E136" s="72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ht="12.75">
      <c r="B137" s="66"/>
      <c r="C137" s="61"/>
      <c r="D137" s="72"/>
      <c r="E137" s="72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1:17" ht="12.75">
      <c r="A138" s="421" t="s">
        <v>166</v>
      </c>
      <c r="B138" s="66"/>
      <c r="C138" s="61"/>
      <c r="D138" s="72"/>
      <c r="E138" s="72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ht="12.75">
      <c r="B139" s="66"/>
      <c r="C139" s="61"/>
      <c r="D139" s="72"/>
      <c r="E139" s="72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ht="12.75">
      <c r="B140" s="66"/>
      <c r="C140" s="61"/>
      <c r="D140" s="72"/>
      <c r="E140" s="72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ht="12.75">
      <c r="B141" s="66"/>
      <c r="C141" s="61"/>
      <c r="D141" s="72"/>
      <c r="E141" s="72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ht="12.75">
      <c r="B142" s="66"/>
      <c r="C142" s="61"/>
      <c r="D142" s="72"/>
      <c r="E142" s="72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ht="12.75">
      <c r="B143" s="66"/>
      <c r="C143" s="61"/>
      <c r="D143" s="72"/>
      <c r="E143" s="72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ht="12.75">
      <c r="B144" s="66"/>
      <c r="C144" s="61"/>
      <c r="D144" s="72"/>
      <c r="E144" s="72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ht="12.75">
      <c r="B145" s="66"/>
      <c r="C145" s="61"/>
      <c r="D145" s="72"/>
      <c r="E145" s="72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1:17" ht="12.75">
      <c r="A146" s="421" t="s">
        <v>167</v>
      </c>
      <c r="C146" s="61"/>
      <c r="D146" s="72"/>
      <c r="E146" s="72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ht="12.75">
      <c r="B147" s="66"/>
      <c r="C147" s="61"/>
      <c r="D147" s="72"/>
      <c r="E147" s="72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ht="12.75">
      <c r="B148" s="66"/>
      <c r="C148" s="61"/>
      <c r="D148" s="72"/>
      <c r="E148" s="72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ht="12.75">
      <c r="B149" s="66"/>
      <c r="C149" s="61"/>
      <c r="D149" s="61"/>
      <c r="E149" s="72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ht="12.75">
      <c r="B150" s="66"/>
      <c r="C150" s="61"/>
      <c r="D150" s="72"/>
      <c r="E150" s="72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ht="12.75">
      <c r="B151" s="66"/>
      <c r="C151" s="61"/>
      <c r="D151" s="72"/>
      <c r="E151" s="72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ht="12.75">
      <c r="B152" s="66"/>
      <c r="C152" s="61"/>
      <c r="D152" s="72"/>
      <c r="E152" s="72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ht="12.75">
      <c r="B153" s="66"/>
      <c r="C153" s="61"/>
      <c r="D153" s="72"/>
      <c r="E153" s="72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3:17" ht="12.75">
      <c r="C154" s="74"/>
      <c r="D154" s="73"/>
      <c r="E154" s="73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5" ht="12.75">
      <c r="B155" s="68"/>
      <c r="E155" s="67"/>
    </row>
  </sheetData>
  <sheetProtection/>
  <mergeCells count="4">
    <mergeCell ref="B3:P3"/>
    <mergeCell ref="B27:P27"/>
    <mergeCell ref="B39:P39"/>
    <mergeCell ref="B74:P7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PageLayoutView="0" workbookViewId="0" topLeftCell="A34">
      <selection activeCell="Q37" sqref="Q37"/>
    </sheetView>
  </sheetViews>
  <sheetFormatPr defaultColWidth="9.140625" defaultRowHeight="12.75"/>
  <cols>
    <col min="1" max="1" width="5.421875" style="63" customWidth="1"/>
    <col min="2" max="2" width="4.57421875" style="62" customWidth="1"/>
    <col min="3" max="3" width="4.57421875" style="496" customWidth="1"/>
    <col min="4" max="4" width="26.7109375" style="496" customWidth="1"/>
    <col min="5" max="5" width="6.8515625" style="496" customWidth="1"/>
    <col min="6" max="6" width="30.00390625" style="496" customWidth="1"/>
    <col min="7" max="7" width="6.7109375" style="496" customWidth="1"/>
    <col min="8" max="8" width="13.7109375" style="496" customWidth="1"/>
    <col min="9" max="9" width="12.28125" style="496" customWidth="1"/>
    <col min="10" max="10" width="11.28125" style="496" customWidth="1"/>
    <col min="11" max="11" width="19.8515625" style="496" customWidth="1"/>
    <col min="12" max="12" width="7.57421875" style="61" customWidth="1"/>
    <col min="13" max="13" width="8.140625" style="496" customWidth="1"/>
    <col min="14" max="15" width="8.28125" style="496" customWidth="1"/>
    <col min="16" max="17" width="8.00390625" style="496" customWidth="1"/>
    <col min="18" max="18" width="6.28125" style="496" customWidth="1"/>
    <col min="19" max="16384" width="9.140625" style="496" customWidth="1"/>
  </cols>
  <sheetData>
    <row r="1" spans="1:12" s="542" customFormat="1" ht="12.75">
      <c r="A1" s="63"/>
      <c r="B1" s="62"/>
      <c r="L1" s="61"/>
    </row>
    <row r="2" spans="11:17" ht="12.75">
      <c r="K2" s="1" t="s">
        <v>372</v>
      </c>
      <c r="M2" s="1"/>
      <c r="Q2" s="1"/>
    </row>
    <row r="3" spans="1:12" ht="15">
      <c r="A3" s="64" t="s">
        <v>392</v>
      </c>
      <c r="B3" s="496"/>
      <c r="L3" s="496"/>
    </row>
    <row r="4" spans="4:7" ht="15.75" thickBot="1">
      <c r="D4" s="3"/>
      <c r="E4" s="3"/>
      <c r="F4" s="3"/>
      <c r="G4" s="3"/>
    </row>
    <row r="5" spans="1:17" ht="33" customHeight="1">
      <c r="A5" s="678" t="s">
        <v>40</v>
      </c>
      <c r="B5" s="681" t="s">
        <v>41</v>
      </c>
      <c r="C5" s="684" t="s">
        <v>42</v>
      </c>
      <c r="D5" s="33" t="s">
        <v>2</v>
      </c>
      <c r="E5" s="631" t="s">
        <v>43</v>
      </c>
      <c r="F5" s="632" t="s">
        <v>44</v>
      </c>
      <c r="G5" s="633" t="s">
        <v>45</v>
      </c>
      <c r="H5" s="690" t="s">
        <v>11</v>
      </c>
      <c r="I5" s="691"/>
      <c r="J5" s="692"/>
      <c r="K5" s="634" t="s">
        <v>1</v>
      </c>
      <c r="L5" s="33" t="s">
        <v>81</v>
      </c>
      <c r="M5" s="635" t="s">
        <v>8</v>
      </c>
      <c r="N5" s="687" t="s">
        <v>7</v>
      </c>
      <c r="O5" s="688"/>
      <c r="P5" s="688"/>
      <c r="Q5" s="689"/>
    </row>
    <row r="6" spans="1:17" ht="36" customHeight="1" thickBot="1">
      <c r="A6" s="679"/>
      <c r="B6" s="682"/>
      <c r="C6" s="685"/>
      <c r="D6" s="636"/>
      <c r="E6" s="637"/>
      <c r="F6" s="638"/>
      <c r="G6" s="639"/>
      <c r="H6" s="693" t="s">
        <v>4</v>
      </c>
      <c r="I6" s="694"/>
      <c r="J6" s="695"/>
      <c r="K6" s="640"/>
      <c r="L6" s="641"/>
      <c r="M6" s="642"/>
      <c r="N6" s="643"/>
      <c r="O6" s="643"/>
      <c r="P6" s="643"/>
      <c r="Q6" s="644"/>
    </row>
    <row r="7" spans="1:17" ht="13.5" thickBot="1">
      <c r="A7" s="680"/>
      <c r="B7" s="683"/>
      <c r="C7" s="686"/>
      <c r="D7" s="543"/>
      <c r="E7" s="645"/>
      <c r="F7" s="646"/>
      <c r="G7" s="647"/>
      <c r="H7" s="648">
        <v>2018</v>
      </c>
      <c r="I7" s="649">
        <v>2019</v>
      </c>
      <c r="J7" s="650">
        <v>2020</v>
      </c>
      <c r="K7" s="644"/>
      <c r="L7" s="543"/>
      <c r="M7" s="651">
        <v>2016</v>
      </c>
      <c r="N7" s="652">
        <v>2017</v>
      </c>
      <c r="O7" s="652">
        <v>2018</v>
      </c>
      <c r="P7" s="652">
        <v>2019</v>
      </c>
      <c r="Q7" s="653">
        <v>2020</v>
      </c>
    </row>
    <row r="8" spans="1:17" ht="136.5" customHeight="1">
      <c r="A8" s="544">
        <v>1</v>
      </c>
      <c r="B8" s="545"/>
      <c r="C8" s="546">
        <v>0</v>
      </c>
      <c r="D8" s="664" t="s">
        <v>329</v>
      </c>
      <c r="E8" s="547"/>
      <c r="F8" s="547"/>
      <c r="G8" s="547"/>
      <c r="H8" s="548">
        <f>H9+H10+H11+H12+H13+H14+H15</f>
        <v>115829.8</v>
      </c>
      <c r="I8" s="548">
        <f>I9+I10+I11+I12+I13+I14+I15</f>
        <v>116419.99173633999</v>
      </c>
      <c r="J8" s="548">
        <f>J9+J10+J11+J12+J13+J14+J15</f>
        <v>116820.08647621758</v>
      </c>
      <c r="K8" s="665" t="s">
        <v>54</v>
      </c>
      <c r="L8" s="549" t="s">
        <v>56</v>
      </c>
      <c r="M8" s="550">
        <v>34.4</v>
      </c>
      <c r="N8" s="549">
        <v>34.4</v>
      </c>
      <c r="O8" s="549">
        <v>34.4</v>
      </c>
      <c r="P8" s="549">
        <v>34.4</v>
      </c>
      <c r="Q8" s="549">
        <v>34.4</v>
      </c>
    </row>
    <row r="9" spans="1:17" ht="75.75" customHeight="1">
      <c r="A9" s="551">
        <v>1</v>
      </c>
      <c r="B9" s="552">
        <v>1</v>
      </c>
      <c r="C9" s="553">
        <v>0</v>
      </c>
      <c r="D9" s="654" t="s">
        <v>46</v>
      </c>
      <c r="E9" s="554"/>
      <c r="F9" s="655" t="s">
        <v>99</v>
      </c>
      <c r="G9" s="554"/>
      <c r="H9" s="556">
        <v>4546.6</v>
      </c>
      <c r="I9" s="557">
        <f>H9*100.59118/100</f>
        <v>4573.47858988</v>
      </c>
      <c r="J9" s="557">
        <f>I9*100.3984/100</f>
        <v>4591.699328582082</v>
      </c>
      <c r="K9" s="558" t="s">
        <v>84</v>
      </c>
      <c r="L9" s="559" t="s">
        <v>55</v>
      </c>
      <c r="M9" s="560">
        <v>90</v>
      </c>
      <c r="N9" s="560">
        <v>90</v>
      </c>
      <c r="O9" s="560">
        <v>90</v>
      </c>
      <c r="P9" s="560">
        <v>90</v>
      </c>
      <c r="Q9" s="560">
        <v>90</v>
      </c>
    </row>
    <row r="10" spans="1:17" ht="90" customHeight="1">
      <c r="A10" s="551">
        <v>1</v>
      </c>
      <c r="B10" s="561">
        <v>2</v>
      </c>
      <c r="C10" s="553">
        <v>0</v>
      </c>
      <c r="D10" s="656" t="s">
        <v>47</v>
      </c>
      <c r="E10" s="554"/>
      <c r="F10" s="555" t="s">
        <v>226</v>
      </c>
      <c r="G10" s="554"/>
      <c r="H10" s="556">
        <v>2634.6</v>
      </c>
      <c r="I10" s="557">
        <f>H10*100.59118/100</f>
        <v>2650.1752282799994</v>
      </c>
      <c r="J10" s="557">
        <f>I10*100.3984/100</f>
        <v>2660.7335263894665</v>
      </c>
      <c r="K10" s="558" t="s">
        <v>82</v>
      </c>
      <c r="L10" s="559" t="s">
        <v>56</v>
      </c>
      <c r="M10" s="562">
        <v>100</v>
      </c>
      <c r="N10" s="562">
        <v>100</v>
      </c>
      <c r="O10" s="562">
        <v>100</v>
      </c>
      <c r="P10" s="562">
        <v>100</v>
      </c>
      <c r="Q10" s="562">
        <v>100</v>
      </c>
    </row>
    <row r="11" spans="1:17" ht="60" customHeight="1">
      <c r="A11" s="551">
        <v>1</v>
      </c>
      <c r="B11" s="561">
        <v>3</v>
      </c>
      <c r="C11" s="553">
        <v>0</v>
      </c>
      <c r="D11" s="656" t="s">
        <v>48</v>
      </c>
      <c r="E11" s="554"/>
      <c r="F11" s="655" t="s">
        <v>87</v>
      </c>
      <c r="G11" s="554"/>
      <c r="H11" s="556">
        <v>1126.9</v>
      </c>
      <c r="I11" s="557">
        <f>H11*100.59118/100</f>
        <v>1133.56200742</v>
      </c>
      <c r="J11" s="557">
        <f>I11*100.3984/100</f>
        <v>1138.0781184575615</v>
      </c>
      <c r="K11" s="563" t="s">
        <v>58</v>
      </c>
      <c r="L11" s="559" t="s">
        <v>56</v>
      </c>
      <c r="M11" s="562"/>
      <c r="N11" s="562"/>
      <c r="O11" s="562"/>
      <c r="P11" s="562"/>
      <c r="Q11" s="562"/>
    </row>
    <row r="12" spans="1:17" ht="63.75" customHeight="1">
      <c r="A12" s="551">
        <v>1</v>
      </c>
      <c r="B12" s="561">
        <v>4</v>
      </c>
      <c r="C12" s="553">
        <v>0</v>
      </c>
      <c r="D12" s="656" t="s">
        <v>49</v>
      </c>
      <c r="E12" s="554"/>
      <c r="F12" s="655" t="s">
        <v>393</v>
      </c>
      <c r="G12" s="554"/>
      <c r="H12" s="556">
        <v>270.6</v>
      </c>
      <c r="I12" s="557">
        <f>H12*100.59118/100</f>
        <v>272.19973308</v>
      </c>
      <c r="J12" s="557">
        <f>I12*100.3984/100</f>
        <v>273.2841768165907</v>
      </c>
      <c r="K12" s="558" t="s">
        <v>57</v>
      </c>
      <c r="L12" s="559" t="s">
        <v>59</v>
      </c>
      <c r="M12" s="562"/>
      <c r="N12" s="562"/>
      <c r="O12" s="562"/>
      <c r="P12" s="562"/>
      <c r="Q12" s="562"/>
    </row>
    <row r="13" spans="1:17" ht="49.5" customHeight="1">
      <c r="A13" s="551">
        <v>1</v>
      </c>
      <c r="B13" s="561">
        <v>5</v>
      </c>
      <c r="C13" s="553">
        <v>0</v>
      </c>
      <c r="D13" s="656" t="s">
        <v>50</v>
      </c>
      <c r="E13" s="554"/>
      <c r="F13" s="655" t="s">
        <v>89</v>
      </c>
      <c r="G13" s="554"/>
      <c r="H13" s="556">
        <v>1216.6</v>
      </c>
      <c r="I13" s="557">
        <f>H13*100.59118/100</f>
        <v>1223.79229588</v>
      </c>
      <c r="J13" s="557">
        <f>I13*100.3984/100</f>
        <v>1228.6678843867858</v>
      </c>
      <c r="K13" s="588" t="s">
        <v>414</v>
      </c>
      <c r="L13" s="559" t="s">
        <v>60</v>
      </c>
      <c r="M13" s="562">
        <v>12</v>
      </c>
      <c r="N13" s="562">
        <v>12</v>
      </c>
      <c r="O13" s="562">
        <v>12</v>
      </c>
      <c r="P13" s="562">
        <v>12</v>
      </c>
      <c r="Q13" s="562">
        <v>12</v>
      </c>
    </row>
    <row r="14" spans="1:17" ht="171" customHeight="1">
      <c r="A14" s="551">
        <v>1</v>
      </c>
      <c r="B14" s="564">
        <v>6</v>
      </c>
      <c r="C14" s="553">
        <v>0</v>
      </c>
      <c r="D14" s="655" t="s">
        <v>52</v>
      </c>
      <c r="E14" s="554"/>
      <c r="F14" s="555" t="s">
        <v>94</v>
      </c>
      <c r="G14" s="554"/>
      <c r="H14" s="556">
        <f>(5883.5+16000)</f>
        <v>21883.5</v>
      </c>
      <c r="I14" s="557">
        <f>(5918.3+16000)</f>
        <v>21918.3</v>
      </c>
      <c r="J14" s="557">
        <f>5941.9+16000</f>
        <v>21941.9</v>
      </c>
      <c r="K14" s="588" t="s">
        <v>61</v>
      </c>
      <c r="L14" s="559" t="s">
        <v>56</v>
      </c>
      <c r="M14" s="562">
        <v>14.1</v>
      </c>
      <c r="N14" s="562">
        <v>14.1</v>
      </c>
      <c r="O14" s="562">
        <v>14.1</v>
      </c>
      <c r="P14" s="562">
        <v>14.1</v>
      </c>
      <c r="Q14" s="562">
        <v>14.1</v>
      </c>
    </row>
    <row r="15" spans="1:17" ht="111.75" customHeight="1">
      <c r="A15" s="551">
        <v>1</v>
      </c>
      <c r="B15" s="552">
        <v>7</v>
      </c>
      <c r="C15" s="565">
        <v>0</v>
      </c>
      <c r="D15" s="655" t="s">
        <v>51</v>
      </c>
      <c r="E15" s="554"/>
      <c r="F15" s="555" t="s">
        <v>95</v>
      </c>
      <c r="G15" s="554"/>
      <c r="H15" s="556">
        <v>84151</v>
      </c>
      <c r="I15" s="557">
        <f>H15*100.59118/100</f>
        <v>84648.48388179998</v>
      </c>
      <c r="J15" s="557">
        <f>I15*100.3984/100</f>
        <v>84985.72344158508</v>
      </c>
      <c r="K15" s="558" t="s">
        <v>83</v>
      </c>
      <c r="L15" s="559" t="s">
        <v>80</v>
      </c>
      <c r="M15" s="562">
        <v>83</v>
      </c>
      <c r="N15" s="562">
        <v>83</v>
      </c>
      <c r="O15" s="562">
        <v>83</v>
      </c>
      <c r="P15" s="562">
        <v>83</v>
      </c>
      <c r="Q15" s="562">
        <v>83</v>
      </c>
    </row>
    <row r="16" spans="1:17" s="65" customFormat="1" ht="179.25" customHeight="1">
      <c r="A16" s="566">
        <v>380</v>
      </c>
      <c r="B16" s="567"/>
      <c r="C16" s="567"/>
      <c r="D16" s="568" t="s">
        <v>411</v>
      </c>
      <c r="E16" s="567"/>
      <c r="F16" s="567"/>
      <c r="G16" s="567"/>
      <c r="H16" s="569">
        <f>H17+H18+H19+H21</f>
        <v>103347.09999999999</v>
      </c>
      <c r="I16" s="569">
        <f>I17+I18+I19+I21</f>
        <v>103851.62366033999</v>
      </c>
      <c r="J16" s="569">
        <f>J17+J18+J19+J21</f>
        <v>104193.74765861401</v>
      </c>
      <c r="K16" s="568" t="s">
        <v>127</v>
      </c>
      <c r="L16" s="570" t="s">
        <v>128</v>
      </c>
      <c r="M16" s="571">
        <v>90</v>
      </c>
      <c r="N16" s="571">
        <v>90</v>
      </c>
      <c r="O16" s="571">
        <v>90</v>
      </c>
      <c r="P16" s="571">
        <v>90</v>
      </c>
      <c r="Q16" s="571">
        <v>90</v>
      </c>
    </row>
    <row r="17" spans="1:17" s="65" customFormat="1" ht="70.5" customHeight="1">
      <c r="A17" s="566">
        <v>380</v>
      </c>
      <c r="B17" s="572">
        <v>1</v>
      </c>
      <c r="C17" s="567"/>
      <c r="D17" s="625" t="s">
        <v>202</v>
      </c>
      <c r="E17" s="567"/>
      <c r="F17" s="657" t="s">
        <v>204</v>
      </c>
      <c r="G17" s="574"/>
      <c r="H17" s="574">
        <f>(70220.8+18000)</f>
        <v>88220.8</v>
      </c>
      <c r="I17" s="575">
        <f>(70635.9+18000)</f>
        <v>88635.9</v>
      </c>
      <c r="J17" s="576">
        <f>(70917.4+18000)</f>
        <v>88917.4</v>
      </c>
      <c r="K17" s="588" t="s">
        <v>415</v>
      </c>
      <c r="L17" s="570" t="s">
        <v>85</v>
      </c>
      <c r="M17" s="577">
        <v>637.6</v>
      </c>
      <c r="N17" s="577">
        <v>662.3</v>
      </c>
      <c r="O17" s="577">
        <v>662.3</v>
      </c>
      <c r="P17" s="577">
        <v>662.3</v>
      </c>
      <c r="Q17" s="577">
        <v>662.3</v>
      </c>
    </row>
    <row r="18" spans="1:17" s="65" customFormat="1" ht="71.25" customHeight="1">
      <c r="A18" s="566">
        <v>380</v>
      </c>
      <c r="B18" s="572">
        <v>2</v>
      </c>
      <c r="C18" s="567"/>
      <c r="D18" s="558" t="s">
        <v>169</v>
      </c>
      <c r="E18" s="567"/>
      <c r="F18" s="573" t="s">
        <v>168</v>
      </c>
      <c r="G18" s="574"/>
      <c r="H18" s="574">
        <v>3805.2</v>
      </c>
      <c r="I18" s="557">
        <f>H18*100.59118/100</f>
        <v>3827.6955813599993</v>
      </c>
      <c r="J18" s="577">
        <f>I18*100.3984/100</f>
        <v>3842.945120556137</v>
      </c>
      <c r="K18" s="558" t="s">
        <v>400</v>
      </c>
      <c r="L18" s="570" t="s">
        <v>85</v>
      </c>
      <c r="M18" s="577">
        <v>6000</v>
      </c>
      <c r="N18" s="577">
        <v>6000</v>
      </c>
      <c r="O18" s="577">
        <v>6000</v>
      </c>
      <c r="P18" s="577">
        <v>6000</v>
      </c>
      <c r="Q18" s="577">
        <v>6000</v>
      </c>
    </row>
    <row r="19" spans="1:17" s="65" customFormat="1" ht="82.5" customHeight="1">
      <c r="A19" s="696">
        <v>380</v>
      </c>
      <c r="B19" s="698">
        <v>3</v>
      </c>
      <c r="C19" s="700"/>
      <c r="D19" s="580" t="s">
        <v>121</v>
      </c>
      <c r="E19" s="579"/>
      <c r="F19" s="581" t="s">
        <v>304</v>
      </c>
      <c r="G19" s="574"/>
      <c r="H19" s="574">
        <v>7500.7</v>
      </c>
      <c r="I19" s="557">
        <f>H19*100.59118/100</f>
        <v>7545.042638259999</v>
      </c>
      <c r="J19" s="577">
        <f>I19*100.39844/100</f>
        <v>7575.105106147882</v>
      </c>
      <c r="K19" s="588" t="s">
        <v>122</v>
      </c>
      <c r="L19" s="582" t="s">
        <v>56</v>
      </c>
      <c r="M19" s="577">
        <v>20</v>
      </c>
      <c r="N19" s="577">
        <v>22</v>
      </c>
      <c r="O19" s="577">
        <v>25</v>
      </c>
      <c r="P19" s="577">
        <v>25</v>
      </c>
      <c r="Q19" s="577">
        <v>25</v>
      </c>
    </row>
    <row r="20" spans="1:17" s="65" customFormat="1" ht="109.5" customHeight="1">
      <c r="A20" s="697"/>
      <c r="B20" s="699"/>
      <c r="C20" s="701"/>
      <c r="D20" s="584"/>
      <c r="E20" s="583"/>
      <c r="F20" s="585"/>
      <c r="G20" s="586"/>
      <c r="H20" s="586"/>
      <c r="I20" s="550"/>
      <c r="J20" s="587"/>
      <c r="K20" s="588" t="s">
        <v>105</v>
      </c>
      <c r="L20" s="570" t="s">
        <v>106</v>
      </c>
      <c r="M20" s="577"/>
      <c r="N20" s="577"/>
      <c r="O20" s="577"/>
      <c r="P20" s="577"/>
      <c r="Q20" s="577"/>
    </row>
    <row r="21" spans="1:17" s="65" customFormat="1" ht="78" customHeight="1">
      <c r="A21" s="696">
        <v>380</v>
      </c>
      <c r="B21" s="698">
        <v>4</v>
      </c>
      <c r="C21" s="700"/>
      <c r="D21" s="658" t="s">
        <v>90</v>
      </c>
      <c r="E21" s="579"/>
      <c r="F21" s="581" t="s">
        <v>93</v>
      </c>
      <c r="G21" s="579"/>
      <c r="H21" s="577">
        <v>3820.4</v>
      </c>
      <c r="I21" s="557">
        <f>H21*100.59118/100</f>
        <v>3842.9854407199996</v>
      </c>
      <c r="J21" s="577">
        <f>I21*100.39844/100</f>
        <v>3858.2974319100044</v>
      </c>
      <c r="K21" s="588" t="s">
        <v>116</v>
      </c>
      <c r="L21" s="589" t="s">
        <v>246</v>
      </c>
      <c r="M21" s="567">
        <v>434</v>
      </c>
      <c r="N21" s="567">
        <v>444</v>
      </c>
      <c r="O21" s="567">
        <v>444</v>
      </c>
      <c r="P21" s="567">
        <v>444</v>
      </c>
      <c r="Q21" s="567">
        <v>444</v>
      </c>
    </row>
    <row r="22" spans="1:17" s="65" customFormat="1" ht="63" customHeight="1">
      <c r="A22" s="697"/>
      <c r="B22" s="699"/>
      <c r="C22" s="701"/>
      <c r="D22" s="584"/>
      <c r="E22" s="583"/>
      <c r="F22" s="590"/>
      <c r="G22" s="583"/>
      <c r="H22" s="587"/>
      <c r="I22" s="550"/>
      <c r="J22" s="587"/>
      <c r="K22" s="588" t="s">
        <v>117</v>
      </c>
      <c r="L22" s="570" t="s">
        <v>56</v>
      </c>
      <c r="M22" s="577">
        <v>90</v>
      </c>
      <c r="N22" s="577">
        <v>90</v>
      </c>
      <c r="O22" s="577">
        <v>90</v>
      </c>
      <c r="P22" s="577">
        <v>90</v>
      </c>
      <c r="Q22" s="577">
        <v>90</v>
      </c>
    </row>
    <row r="23" spans="1:17" s="65" customFormat="1" ht="136.5" customHeight="1">
      <c r="A23" s="566">
        <v>381</v>
      </c>
      <c r="B23" s="567"/>
      <c r="C23" s="567"/>
      <c r="D23" s="591" t="s">
        <v>416</v>
      </c>
      <c r="E23" s="592"/>
      <c r="F23" s="592"/>
      <c r="G23" s="593"/>
      <c r="H23" s="593">
        <f>H24+H26+H27+H28+H29+H30+H31+H32+H33+H34+H35</f>
        <v>31638.100000000002</v>
      </c>
      <c r="I23" s="593">
        <f>I24+I26+I27+I28+I29+I30+I31+I32+I33+I34+I35</f>
        <v>31825.152390479994</v>
      </c>
      <c r="J23" s="593">
        <f>J24+J26+J27+J28+J29+J30+J31+J32+J33+J34+J35</f>
        <v>31951.956527664624</v>
      </c>
      <c r="K23" s="592"/>
      <c r="L23" s="594"/>
      <c r="M23" s="592"/>
      <c r="N23" s="592"/>
      <c r="O23" s="592"/>
      <c r="P23" s="592"/>
      <c r="Q23" s="592"/>
    </row>
    <row r="24" spans="1:17" ht="93" customHeight="1">
      <c r="A24" s="704">
        <v>381</v>
      </c>
      <c r="B24" s="698">
        <v>1</v>
      </c>
      <c r="C24" s="702"/>
      <c r="D24" s="659" t="s">
        <v>86</v>
      </c>
      <c r="E24" s="595"/>
      <c r="F24" s="596" t="s">
        <v>115</v>
      </c>
      <c r="G24" s="597"/>
      <c r="H24" s="598">
        <v>6333.2</v>
      </c>
      <c r="I24" s="599">
        <f>H24*100.59118/100</f>
        <v>6370.640611759999</v>
      </c>
      <c r="J24" s="599">
        <f>I24*100.39844/100</f>
        <v>6396.023792213495</v>
      </c>
      <c r="K24" s="588" t="s">
        <v>126</v>
      </c>
      <c r="L24" s="570" t="s">
        <v>60</v>
      </c>
      <c r="M24" s="600">
        <v>9</v>
      </c>
      <c r="N24" s="600">
        <v>9</v>
      </c>
      <c r="O24" s="600">
        <v>9</v>
      </c>
      <c r="P24" s="600">
        <v>9</v>
      </c>
      <c r="Q24" s="600">
        <v>9</v>
      </c>
    </row>
    <row r="25" spans="1:17" ht="134.25" customHeight="1">
      <c r="A25" s="705"/>
      <c r="B25" s="699"/>
      <c r="C25" s="703"/>
      <c r="D25" s="601"/>
      <c r="E25" s="602"/>
      <c r="F25" s="603"/>
      <c r="G25" s="604"/>
      <c r="H25" s="605"/>
      <c r="I25" s="599"/>
      <c r="J25" s="606"/>
      <c r="K25" s="588" t="s">
        <v>123</v>
      </c>
      <c r="L25" s="570" t="s">
        <v>56</v>
      </c>
      <c r="M25" s="607">
        <v>100</v>
      </c>
      <c r="N25" s="607">
        <v>100</v>
      </c>
      <c r="O25" s="607">
        <v>100</v>
      </c>
      <c r="P25" s="607">
        <v>100</v>
      </c>
      <c r="Q25" s="607">
        <v>100</v>
      </c>
    </row>
    <row r="26" spans="1:17" ht="60.75" customHeight="1">
      <c r="A26" s="608">
        <v>381</v>
      </c>
      <c r="B26" s="578">
        <v>2</v>
      </c>
      <c r="C26" s="609"/>
      <c r="D26" s="659" t="s">
        <v>96</v>
      </c>
      <c r="E26" s="595"/>
      <c r="F26" s="659" t="s">
        <v>98</v>
      </c>
      <c r="G26" s="597"/>
      <c r="H26" s="598">
        <v>1792.4</v>
      </c>
      <c r="I26" s="599">
        <f>H26*100.59118/100</f>
        <v>1802.99631032</v>
      </c>
      <c r="J26" s="599">
        <f>I26*100.39844/100</f>
        <v>1810.180168818839</v>
      </c>
      <c r="K26" s="658" t="s">
        <v>133</v>
      </c>
      <c r="L26" s="570" t="s">
        <v>85</v>
      </c>
      <c r="M26" s="607">
        <v>125.1</v>
      </c>
      <c r="N26" s="607">
        <v>125.1</v>
      </c>
      <c r="O26" s="607">
        <v>125.1</v>
      </c>
      <c r="P26" s="607">
        <v>125.1</v>
      </c>
      <c r="Q26" s="607">
        <v>125.1</v>
      </c>
    </row>
    <row r="27" spans="1:17" ht="70.5" customHeight="1">
      <c r="A27" s="610">
        <v>381</v>
      </c>
      <c r="B27" s="572">
        <v>3</v>
      </c>
      <c r="C27" s="611"/>
      <c r="D27" s="660" t="s">
        <v>97</v>
      </c>
      <c r="E27" s="661"/>
      <c r="F27" s="655" t="s">
        <v>101</v>
      </c>
      <c r="G27" s="607"/>
      <c r="H27" s="614">
        <v>2808.1</v>
      </c>
      <c r="I27" s="599">
        <f>H27*100.59118/100</f>
        <v>2824.7009255799994</v>
      </c>
      <c r="J27" s="599">
        <f aca="true" t="shared" si="0" ref="J27:J35">I27*100.39844/100</f>
        <v>2835.9556639478806</v>
      </c>
      <c r="K27" s="588" t="s">
        <v>129</v>
      </c>
      <c r="L27" s="570" t="s">
        <v>60</v>
      </c>
      <c r="M27" s="615">
        <v>8616</v>
      </c>
      <c r="N27" s="615">
        <v>8616</v>
      </c>
      <c r="O27" s="615">
        <v>8616</v>
      </c>
      <c r="P27" s="615">
        <v>8616</v>
      </c>
      <c r="Q27" s="615">
        <v>8616</v>
      </c>
    </row>
    <row r="28" spans="1:17" ht="59.25" customHeight="1">
      <c r="A28" s="610">
        <v>381</v>
      </c>
      <c r="B28" s="572">
        <v>4</v>
      </c>
      <c r="C28" s="611"/>
      <c r="D28" s="660" t="s">
        <v>100</v>
      </c>
      <c r="E28" s="613"/>
      <c r="F28" s="655" t="s">
        <v>102</v>
      </c>
      <c r="G28" s="607"/>
      <c r="H28" s="614">
        <v>2528.9</v>
      </c>
      <c r="I28" s="600">
        <f>H28*100.59118/100</f>
        <v>2543.85035102</v>
      </c>
      <c r="J28" s="599">
        <f t="shared" si="0"/>
        <v>2553.986068358604</v>
      </c>
      <c r="K28" s="588" t="s">
        <v>132</v>
      </c>
      <c r="L28" s="570" t="s">
        <v>60</v>
      </c>
      <c r="M28" s="615">
        <v>417195</v>
      </c>
      <c r="N28" s="615">
        <v>417195</v>
      </c>
      <c r="O28" s="615">
        <v>417195</v>
      </c>
      <c r="P28" s="615">
        <v>417195</v>
      </c>
      <c r="Q28" s="615">
        <v>417195</v>
      </c>
    </row>
    <row r="29" spans="1:17" ht="68.25" customHeight="1">
      <c r="A29" s="610">
        <v>381</v>
      </c>
      <c r="B29" s="572">
        <v>5</v>
      </c>
      <c r="C29" s="611"/>
      <c r="D29" s="660" t="s">
        <v>103</v>
      </c>
      <c r="E29" s="613"/>
      <c r="F29" s="555" t="s">
        <v>369</v>
      </c>
      <c r="G29" s="607"/>
      <c r="H29" s="614">
        <v>2038.7</v>
      </c>
      <c r="I29" s="600">
        <f>H29*100.59188/100</f>
        <v>2050.76665756</v>
      </c>
      <c r="J29" s="599">
        <f t="shared" si="0"/>
        <v>2058.937732230382</v>
      </c>
      <c r="K29" s="558" t="s">
        <v>131</v>
      </c>
      <c r="L29" s="570" t="s">
        <v>60</v>
      </c>
      <c r="M29" s="607">
        <v>12088</v>
      </c>
      <c r="N29" s="607">
        <v>12088</v>
      </c>
      <c r="O29" s="607">
        <v>12088</v>
      </c>
      <c r="P29" s="607">
        <v>12088</v>
      </c>
      <c r="Q29" s="607">
        <v>12088</v>
      </c>
    </row>
    <row r="30" spans="1:17" ht="68.25" customHeight="1">
      <c r="A30" s="610">
        <v>381</v>
      </c>
      <c r="B30" s="572">
        <v>6</v>
      </c>
      <c r="C30" s="611"/>
      <c r="D30" s="660" t="s">
        <v>104</v>
      </c>
      <c r="E30" s="613"/>
      <c r="F30" s="655" t="s">
        <v>108</v>
      </c>
      <c r="G30" s="607"/>
      <c r="H30" s="614">
        <v>2381.2</v>
      </c>
      <c r="I30" s="600">
        <f aca="true" t="shared" si="1" ref="I30:I35">H30*100.59118/100</f>
        <v>2395.2771781599995</v>
      </c>
      <c r="J30" s="599">
        <f t="shared" si="0"/>
        <v>2404.82092054866</v>
      </c>
      <c r="K30" s="558" t="s">
        <v>130</v>
      </c>
      <c r="L30" s="570" t="s">
        <v>60</v>
      </c>
      <c r="M30" s="607">
        <v>14204</v>
      </c>
      <c r="N30" s="607">
        <v>14204</v>
      </c>
      <c r="O30" s="607">
        <v>14204</v>
      </c>
      <c r="P30" s="607">
        <v>14204</v>
      </c>
      <c r="Q30" s="607">
        <v>14204</v>
      </c>
    </row>
    <row r="31" spans="1:17" ht="84.75" customHeight="1">
      <c r="A31" s="610">
        <v>381</v>
      </c>
      <c r="B31" s="572">
        <v>7</v>
      </c>
      <c r="C31" s="611"/>
      <c r="D31" s="660" t="s">
        <v>107</v>
      </c>
      <c r="E31" s="613"/>
      <c r="F31" s="555" t="s">
        <v>109</v>
      </c>
      <c r="G31" s="607"/>
      <c r="H31" s="614">
        <v>2269.4</v>
      </c>
      <c r="I31" s="600">
        <f t="shared" si="1"/>
        <v>2282.81623892</v>
      </c>
      <c r="J31" s="599">
        <f t="shared" si="0"/>
        <v>2291.9118919423527</v>
      </c>
      <c r="K31" s="558" t="s">
        <v>134</v>
      </c>
      <c r="L31" s="570" t="s">
        <v>60</v>
      </c>
      <c r="M31" s="607">
        <v>6249</v>
      </c>
      <c r="N31" s="607">
        <v>6249</v>
      </c>
      <c r="O31" s="607">
        <v>6249</v>
      </c>
      <c r="P31" s="607">
        <v>6249</v>
      </c>
      <c r="Q31" s="607">
        <v>6249</v>
      </c>
    </row>
    <row r="32" spans="1:17" ht="75" customHeight="1">
      <c r="A32" s="610">
        <v>381</v>
      </c>
      <c r="B32" s="572">
        <v>8</v>
      </c>
      <c r="C32" s="611"/>
      <c r="D32" s="660" t="s">
        <v>110</v>
      </c>
      <c r="E32" s="613"/>
      <c r="F32" s="655" t="s">
        <v>111</v>
      </c>
      <c r="G32" s="607"/>
      <c r="H32" s="614">
        <v>2323</v>
      </c>
      <c r="I32" s="600">
        <f t="shared" si="1"/>
        <v>2336.7331114</v>
      </c>
      <c r="J32" s="599">
        <f t="shared" si="0"/>
        <v>2346.043590809062</v>
      </c>
      <c r="K32" s="588" t="s">
        <v>303</v>
      </c>
      <c r="L32" s="570" t="s">
        <v>60</v>
      </c>
      <c r="M32" s="607">
        <v>342.9</v>
      </c>
      <c r="N32" s="607">
        <v>342.9</v>
      </c>
      <c r="O32" s="607">
        <v>342.9</v>
      </c>
      <c r="P32" s="607">
        <v>342.9</v>
      </c>
      <c r="Q32" s="607">
        <v>342.9</v>
      </c>
    </row>
    <row r="33" spans="1:17" ht="78" customHeight="1">
      <c r="A33" s="610">
        <v>381</v>
      </c>
      <c r="B33" s="572">
        <v>9</v>
      </c>
      <c r="C33" s="611"/>
      <c r="D33" s="660" t="s">
        <v>136</v>
      </c>
      <c r="E33" s="613"/>
      <c r="F33" s="555" t="s">
        <v>112</v>
      </c>
      <c r="G33" s="607"/>
      <c r="H33" s="614">
        <v>4062.8</v>
      </c>
      <c r="I33" s="600">
        <f t="shared" si="1"/>
        <v>4086.81846104</v>
      </c>
      <c r="J33" s="599">
        <f t="shared" si="0"/>
        <v>4103.101980516167</v>
      </c>
      <c r="K33" s="558" t="s">
        <v>135</v>
      </c>
      <c r="L33" s="570" t="s">
        <v>60</v>
      </c>
      <c r="M33" s="607">
        <v>2733</v>
      </c>
      <c r="N33" s="607">
        <v>2733</v>
      </c>
      <c r="O33" s="607">
        <v>2733</v>
      </c>
      <c r="P33" s="607">
        <v>2733</v>
      </c>
      <c r="Q33" s="607">
        <v>2733</v>
      </c>
    </row>
    <row r="34" spans="1:17" ht="137.25" customHeight="1">
      <c r="A34" s="610">
        <v>381</v>
      </c>
      <c r="B34" s="572">
        <v>10</v>
      </c>
      <c r="C34" s="611"/>
      <c r="D34" s="660" t="s">
        <v>113</v>
      </c>
      <c r="E34" s="613"/>
      <c r="F34" s="555" t="s">
        <v>114</v>
      </c>
      <c r="G34" s="607"/>
      <c r="H34" s="614">
        <v>4370.2</v>
      </c>
      <c r="I34" s="600">
        <f t="shared" si="1"/>
        <v>4396.03574836</v>
      </c>
      <c r="J34" s="599">
        <f t="shared" si="0"/>
        <v>4413.551313195765</v>
      </c>
      <c r="K34" s="558" t="s">
        <v>137</v>
      </c>
      <c r="L34" s="570" t="s">
        <v>60</v>
      </c>
      <c r="M34" s="607">
        <v>26837</v>
      </c>
      <c r="N34" s="607">
        <v>26837</v>
      </c>
      <c r="O34" s="607">
        <v>26837</v>
      </c>
      <c r="P34" s="607">
        <v>26837</v>
      </c>
      <c r="Q34" s="607">
        <v>26837</v>
      </c>
    </row>
    <row r="35" spans="1:17" ht="86.25" customHeight="1">
      <c r="A35" s="610">
        <v>381</v>
      </c>
      <c r="B35" s="572">
        <v>11</v>
      </c>
      <c r="C35" s="611"/>
      <c r="D35" s="660" t="s">
        <v>124</v>
      </c>
      <c r="E35" s="613"/>
      <c r="F35" s="660" t="s">
        <v>160</v>
      </c>
      <c r="G35" s="607"/>
      <c r="H35" s="614">
        <v>730.2</v>
      </c>
      <c r="I35" s="600">
        <f t="shared" si="1"/>
        <v>734.5167963600001</v>
      </c>
      <c r="J35" s="599">
        <f t="shared" si="0"/>
        <v>737.4434050834167</v>
      </c>
      <c r="K35" s="558" t="s">
        <v>138</v>
      </c>
      <c r="L35" s="570" t="s">
        <v>60</v>
      </c>
      <c r="M35" s="607">
        <v>3246</v>
      </c>
      <c r="N35" s="607">
        <v>3246</v>
      </c>
      <c r="O35" s="607">
        <v>3246</v>
      </c>
      <c r="P35" s="607">
        <v>3246</v>
      </c>
      <c r="Q35" s="607">
        <v>3246</v>
      </c>
    </row>
    <row r="36" spans="1:18" ht="146.25" customHeight="1">
      <c r="A36" s="608">
        <v>382</v>
      </c>
      <c r="B36" s="578"/>
      <c r="C36" s="616"/>
      <c r="D36" s="662" t="s">
        <v>412</v>
      </c>
      <c r="E36" s="616"/>
      <c r="F36" s="617" t="s">
        <v>91</v>
      </c>
      <c r="G36" s="618"/>
      <c r="H36" s="619">
        <f>H37+H38</f>
        <v>4367.9</v>
      </c>
      <c r="I36" s="619">
        <f>I37+I38</f>
        <v>4393.722151219999</v>
      </c>
      <c r="J36" s="619">
        <f>J37+J38</f>
        <v>4411.22849775932</v>
      </c>
      <c r="K36" s="663" t="s">
        <v>125</v>
      </c>
      <c r="L36" s="620" t="s">
        <v>56</v>
      </c>
      <c r="M36" s="621"/>
      <c r="N36" s="621"/>
      <c r="O36" s="621"/>
      <c r="P36" s="621"/>
      <c r="Q36" s="621"/>
      <c r="R36" s="186"/>
    </row>
    <row r="37" spans="1:17" ht="112.5" customHeight="1">
      <c r="A37" s="608">
        <v>382</v>
      </c>
      <c r="B37" s="578">
        <v>1</v>
      </c>
      <c r="C37" s="595"/>
      <c r="D37" s="625" t="s">
        <v>118</v>
      </c>
      <c r="E37" s="595"/>
      <c r="F37" s="622" t="s">
        <v>139</v>
      </c>
      <c r="G37" s="597"/>
      <c r="H37" s="598">
        <v>3126.3</v>
      </c>
      <c r="I37" s="599">
        <f>H37*100.59118/100</f>
        <v>3144.7820603399996</v>
      </c>
      <c r="J37" s="599">
        <f>I37*100.39844/100</f>
        <v>3157.312129981218</v>
      </c>
      <c r="K37" s="623" t="s">
        <v>119</v>
      </c>
      <c r="L37" s="624" t="s">
        <v>56</v>
      </c>
      <c r="M37" s="607">
        <v>30.7</v>
      </c>
      <c r="N37" s="607">
        <v>30.7</v>
      </c>
      <c r="O37" s="607">
        <v>30.7</v>
      </c>
      <c r="P37" s="607">
        <v>30.7</v>
      </c>
      <c r="Q37" s="607">
        <v>30.7</v>
      </c>
    </row>
    <row r="38" spans="1:17" ht="70.5" customHeight="1">
      <c r="A38" s="704">
        <v>382</v>
      </c>
      <c r="B38" s="698">
        <v>2</v>
      </c>
      <c r="C38" s="706"/>
      <c r="D38" s="625" t="s">
        <v>120</v>
      </c>
      <c r="E38" s="595"/>
      <c r="F38" s="622" t="s">
        <v>92</v>
      </c>
      <c r="G38" s="595"/>
      <c r="H38" s="598">
        <v>1241.6</v>
      </c>
      <c r="I38" s="599">
        <f>H38*100.59118/100</f>
        <v>1248.9400908799998</v>
      </c>
      <c r="J38" s="599">
        <f>I38*100.39844/100</f>
        <v>1253.916367778102</v>
      </c>
      <c r="K38" s="612" t="s">
        <v>295</v>
      </c>
      <c r="L38" s="626" t="s">
        <v>56</v>
      </c>
      <c r="M38" s="607">
        <v>20</v>
      </c>
      <c r="N38" s="607">
        <v>20</v>
      </c>
      <c r="O38" s="607">
        <v>20</v>
      </c>
      <c r="P38" s="607">
        <v>20</v>
      </c>
      <c r="Q38" s="607">
        <v>20</v>
      </c>
    </row>
    <row r="39" spans="1:17" ht="30.75" customHeight="1">
      <c r="A39" s="705"/>
      <c r="B39" s="699"/>
      <c r="C39" s="707"/>
      <c r="D39" s="627"/>
      <c r="E39" s="602"/>
      <c r="F39" s="628"/>
      <c r="G39" s="602"/>
      <c r="H39" s="605"/>
      <c r="I39" s="604"/>
      <c r="J39" s="604"/>
      <c r="K39" s="629" t="s">
        <v>413</v>
      </c>
      <c r="L39" s="624" t="s">
        <v>60</v>
      </c>
      <c r="M39" s="607">
        <v>4</v>
      </c>
      <c r="N39" s="607">
        <v>4</v>
      </c>
      <c r="O39" s="607">
        <v>4</v>
      </c>
      <c r="P39" s="607">
        <v>4</v>
      </c>
      <c r="Q39" s="607">
        <v>4</v>
      </c>
    </row>
    <row r="40" spans="1:17" ht="18.75" customHeight="1">
      <c r="A40" s="122"/>
      <c r="B40" s="630"/>
      <c r="C40" s="607"/>
      <c r="D40" s="607" t="s">
        <v>146</v>
      </c>
      <c r="E40" s="607"/>
      <c r="F40" s="607"/>
      <c r="G40" s="607"/>
      <c r="H40" s="185">
        <f>H8+H16+H23+H36</f>
        <v>255182.9</v>
      </c>
      <c r="I40" s="185">
        <f>I8+I16+I23+I36</f>
        <v>256490.48993837993</v>
      </c>
      <c r="J40" s="185">
        <f>J8+J16+J23+J36</f>
        <v>257377.01916025553</v>
      </c>
      <c r="K40" s="607"/>
      <c r="L40" s="607"/>
      <c r="M40" s="607"/>
      <c r="N40" s="607"/>
      <c r="O40" s="607"/>
      <c r="P40" s="607"/>
      <c r="Q40" s="607"/>
    </row>
    <row r="41" ht="12.75">
      <c r="I41" s="71"/>
    </row>
    <row r="42" spans="6:10" ht="12.75">
      <c r="F42" s="501"/>
      <c r="H42" s="71"/>
      <c r="I42" s="71"/>
      <c r="J42" s="71"/>
    </row>
    <row r="43" spans="8:10" ht="12.75">
      <c r="H43" s="71"/>
      <c r="J43" s="71"/>
    </row>
    <row r="44" spans="8:10" ht="12.75">
      <c r="H44" s="71"/>
      <c r="I44" s="71"/>
      <c r="J44" s="71"/>
    </row>
    <row r="45" spans="8:10" ht="12.75">
      <c r="H45" s="71"/>
      <c r="I45" s="71"/>
      <c r="J45" s="71"/>
    </row>
    <row r="46" spans="9:10" ht="12.75">
      <c r="I46" s="71"/>
      <c r="J46" s="71"/>
    </row>
    <row r="58" ht="12.75">
      <c r="H58" s="71"/>
    </row>
  </sheetData>
  <sheetProtection/>
  <mergeCells count="18">
    <mergeCell ref="A38:A39"/>
    <mergeCell ref="B38:B39"/>
    <mergeCell ref="C38:C39"/>
    <mergeCell ref="A24:A25"/>
    <mergeCell ref="B24:B25"/>
    <mergeCell ref="A19:A20"/>
    <mergeCell ref="B19:B20"/>
    <mergeCell ref="C19:C20"/>
    <mergeCell ref="C24:C25"/>
    <mergeCell ref="A21:A22"/>
    <mergeCell ref="B21:B22"/>
    <mergeCell ref="C21:C22"/>
    <mergeCell ref="A5:A7"/>
    <mergeCell ref="B5:B7"/>
    <mergeCell ref="C5:C7"/>
    <mergeCell ref="N5:Q5"/>
    <mergeCell ref="H5:J5"/>
    <mergeCell ref="H6:J6"/>
  </mergeCells>
  <printOptions/>
  <pageMargins left="0.3937007874015748" right="0.2755905511811024" top="0.31496062992125984" bottom="0.2755905511811024" header="0.1968503937007874" footer="0.1968503937007874"/>
  <pageSetup fitToHeight="0" fitToWidth="1" horizontalDpi="600" verticalDpi="600" orientation="landscape" paperSize="9" scale="7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6.140625" style="535" customWidth="1"/>
    <col min="2" max="2" width="44.28125" style="535" customWidth="1"/>
    <col min="3" max="5" width="11.28125" style="535" bestFit="1" customWidth="1"/>
    <col min="6" max="6" width="11.57421875" style="535" customWidth="1"/>
    <col min="7" max="7" width="11.00390625" style="535" customWidth="1"/>
    <col min="8" max="8" width="11.8515625" style="535" customWidth="1"/>
    <col min="9" max="10" width="11.00390625" style="535" customWidth="1"/>
    <col min="11" max="11" width="11.8515625" style="535" customWidth="1"/>
    <col min="12" max="12" width="12.28125" style="535" customWidth="1"/>
    <col min="13" max="13" width="11.28125" style="535" bestFit="1" customWidth="1"/>
    <col min="14" max="16384" width="9.140625" style="535" customWidth="1"/>
  </cols>
  <sheetData>
    <row r="1" spans="13:15" ht="12.75">
      <c r="M1" s="1" t="s">
        <v>408</v>
      </c>
      <c r="N1" s="1"/>
      <c r="O1" s="1"/>
    </row>
    <row r="2" ht="18" customHeight="1">
      <c r="A2" s="6" t="s">
        <v>15</v>
      </c>
    </row>
    <row r="3" ht="20.25" customHeight="1">
      <c r="A3" s="109" t="s">
        <v>203</v>
      </c>
    </row>
    <row r="4" spans="1:13" ht="15.75" thickBot="1">
      <c r="A4" s="39">
        <v>2018</v>
      </c>
      <c r="B4" s="722"/>
      <c r="C4" s="722"/>
      <c r="D4" s="722"/>
      <c r="E4" s="722"/>
      <c r="F4" s="722"/>
      <c r="G4" s="722"/>
      <c r="H4" s="187"/>
      <c r="I4" s="187"/>
      <c r="J4" s="187"/>
      <c r="K4" s="187"/>
      <c r="M4" s="188" t="s">
        <v>16</v>
      </c>
    </row>
    <row r="5" spans="1:13" ht="13.5" customHeight="1" thickBot="1">
      <c r="A5" s="723" t="s">
        <v>40</v>
      </c>
      <c r="B5" s="738" t="s">
        <v>12</v>
      </c>
      <c r="C5" s="735" t="s">
        <v>20</v>
      </c>
      <c r="D5" s="688"/>
      <c r="E5" s="688"/>
      <c r="F5" s="688"/>
      <c r="G5" s="738" t="s">
        <v>21</v>
      </c>
      <c r="H5" s="738" t="s">
        <v>22</v>
      </c>
      <c r="I5" s="729" t="s">
        <v>23</v>
      </c>
      <c r="J5" s="730"/>
      <c r="K5" s="730"/>
      <c r="L5" s="730"/>
      <c r="M5" s="731" t="s">
        <v>25</v>
      </c>
    </row>
    <row r="6" spans="1:13" ht="13.5" customHeight="1" thickBot="1">
      <c r="A6" s="724"/>
      <c r="B6" s="739"/>
      <c r="C6" s="33"/>
      <c r="D6" s="733" t="s">
        <v>18</v>
      </c>
      <c r="E6" s="734"/>
      <c r="F6" s="735" t="s">
        <v>24</v>
      </c>
      <c r="G6" s="739"/>
      <c r="H6" s="739"/>
      <c r="I6" s="735" t="s">
        <v>13</v>
      </c>
      <c r="J6" s="733" t="s">
        <v>18</v>
      </c>
      <c r="K6" s="734"/>
      <c r="L6" s="735" t="s">
        <v>24</v>
      </c>
      <c r="M6" s="732"/>
    </row>
    <row r="7" spans="1:13" ht="43.5" customHeight="1" thickBot="1">
      <c r="A7" s="725"/>
      <c r="B7" s="737"/>
      <c r="C7" s="34" t="s">
        <v>13</v>
      </c>
      <c r="D7" s="35" t="s">
        <v>17</v>
      </c>
      <c r="E7" s="36" t="s">
        <v>19</v>
      </c>
      <c r="F7" s="736"/>
      <c r="G7" s="737"/>
      <c r="H7" s="737"/>
      <c r="I7" s="737"/>
      <c r="J7" s="35" t="s">
        <v>17</v>
      </c>
      <c r="K7" s="36" t="s">
        <v>19</v>
      </c>
      <c r="L7" s="736"/>
      <c r="M7" s="732"/>
    </row>
    <row r="8" spans="1:13" ht="25.5">
      <c r="A8" s="37">
        <v>1</v>
      </c>
      <c r="B8" s="27" t="s">
        <v>53</v>
      </c>
      <c r="C8" s="9">
        <v>99829.8</v>
      </c>
      <c r="D8" s="9">
        <v>76091.4</v>
      </c>
      <c r="E8" s="9">
        <v>11042.2</v>
      </c>
      <c r="F8" s="9"/>
      <c r="G8" s="9"/>
      <c r="H8" s="9"/>
      <c r="I8" s="9">
        <v>16000</v>
      </c>
      <c r="J8" s="9">
        <v>5000</v>
      </c>
      <c r="K8" s="9">
        <v>794</v>
      </c>
      <c r="L8" s="10"/>
      <c r="M8" s="17">
        <f>SUM(C8,F8,G8,H8,I8,L8)</f>
        <v>115829.8</v>
      </c>
    </row>
    <row r="9" spans="1:13" ht="25.5">
      <c r="A9" s="124">
        <v>380</v>
      </c>
      <c r="B9" s="107" t="s">
        <v>227</v>
      </c>
      <c r="C9" s="11">
        <v>85347.1</v>
      </c>
      <c r="D9" s="11">
        <v>63517.4</v>
      </c>
      <c r="E9" s="11">
        <v>9231.4</v>
      </c>
      <c r="F9" s="11"/>
      <c r="G9" s="11"/>
      <c r="H9" s="11"/>
      <c r="I9" s="11">
        <v>18000</v>
      </c>
      <c r="J9" s="11">
        <v>4300</v>
      </c>
      <c r="K9" s="11">
        <v>750</v>
      </c>
      <c r="L9" s="12"/>
      <c r="M9" s="18">
        <f>SUM(C9,F9,G9,H9,I9,L9)</f>
        <v>103347.1</v>
      </c>
    </row>
    <row r="10" spans="1:13" ht="25.5">
      <c r="A10" s="124">
        <v>381</v>
      </c>
      <c r="B10" s="107" t="s">
        <v>228</v>
      </c>
      <c r="C10" s="11">
        <v>31638.1</v>
      </c>
      <c r="D10" s="11">
        <v>23345.3</v>
      </c>
      <c r="E10" s="11">
        <v>3468</v>
      </c>
      <c r="F10" s="11"/>
      <c r="G10" s="11"/>
      <c r="H10" s="11"/>
      <c r="I10" s="11"/>
      <c r="J10" s="11"/>
      <c r="K10" s="11"/>
      <c r="L10" s="12"/>
      <c r="M10" s="18">
        <f>SUM(C10,F10,G10,H10,I10,L10)</f>
        <v>31638.1</v>
      </c>
    </row>
    <row r="11" spans="1:13" ht="38.25">
      <c r="A11" s="124">
        <v>382</v>
      </c>
      <c r="B11" s="107" t="s">
        <v>229</v>
      </c>
      <c r="C11" s="11">
        <v>4367.9</v>
      </c>
      <c r="D11" s="11">
        <v>2611</v>
      </c>
      <c r="E11" s="11">
        <v>403.8</v>
      </c>
      <c r="F11" s="11"/>
      <c r="G11" s="11"/>
      <c r="H11" s="11"/>
      <c r="I11" s="11"/>
      <c r="J11" s="11"/>
      <c r="K11" s="11"/>
      <c r="L11" s="12"/>
      <c r="M11" s="18">
        <f>SUM(C11,F11,G11,H11,I11,L11)</f>
        <v>4367.9</v>
      </c>
    </row>
    <row r="12" spans="1:13" s="342" customFormat="1" ht="13.5" thickBot="1">
      <c r="A12" s="38"/>
      <c r="B12" s="28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8">
        <f>SUM(C12,F12,G12,H12,I12,L12)</f>
        <v>0</v>
      </c>
    </row>
    <row r="13" spans="1:13" ht="13.5" thickBot="1">
      <c r="A13" s="708" t="s">
        <v>14</v>
      </c>
      <c r="B13" s="709"/>
      <c r="C13" s="13">
        <f>C8+C9+C10+C11</f>
        <v>221182.90000000002</v>
      </c>
      <c r="D13" s="13">
        <f aca="true" t="shared" si="0" ref="D13:M13">SUM(D8:D12)</f>
        <v>165565.09999999998</v>
      </c>
      <c r="E13" s="13">
        <f t="shared" si="0"/>
        <v>24145.399999999998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34000</v>
      </c>
      <c r="J13" s="13">
        <f t="shared" si="0"/>
        <v>9300</v>
      </c>
      <c r="K13" s="13">
        <f t="shared" si="0"/>
        <v>1544</v>
      </c>
      <c r="L13" s="13">
        <f t="shared" si="0"/>
        <v>0</v>
      </c>
      <c r="M13" s="16">
        <f t="shared" si="0"/>
        <v>255182.90000000002</v>
      </c>
    </row>
    <row r="14" spans="2:12" ht="12.75" customHeight="1">
      <c r="B14" s="727"/>
      <c r="C14" s="728"/>
      <c r="D14" s="728"/>
      <c r="E14" s="728"/>
      <c r="F14" s="728"/>
      <c r="G14" s="728"/>
      <c r="H14" s="728"/>
      <c r="I14" s="728"/>
      <c r="J14" s="728"/>
      <c r="K14" s="728"/>
      <c r="L14" s="189"/>
    </row>
    <row r="15" spans="1:13" ht="15.75" thickBot="1">
      <c r="A15" s="39">
        <v>2019</v>
      </c>
      <c r="B15" s="722"/>
      <c r="C15" s="722"/>
      <c r="D15" s="722"/>
      <c r="E15" s="722"/>
      <c r="F15" s="722"/>
      <c r="G15" s="722"/>
      <c r="H15" s="187"/>
      <c r="I15" s="187"/>
      <c r="J15" s="187"/>
      <c r="K15" s="187"/>
      <c r="M15" s="188" t="s">
        <v>16</v>
      </c>
    </row>
    <row r="16" spans="1:13" ht="13.5" customHeight="1" thickBot="1">
      <c r="A16" s="723" t="s">
        <v>40</v>
      </c>
      <c r="B16" s="710" t="s">
        <v>12</v>
      </c>
      <c r="C16" s="720" t="s">
        <v>20</v>
      </c>
      <c r="D16" s="726"/>
      <c r="E16" s="726"/>
      <c r="F16" s="726"/>
      <c r="G16" s="710" t="s">
        <v>21</v>
      </c>
      <c r="H16" s="710" t="s">
        <v>22</v>
      </c>
      <c r="I16" s="713" t="s">
        <v>23</v>
      </c>
      <c r="J16" s="714"/>
      <c r="K16" s="714"/>
      <c r="L16" s="714"/>
      <c r="M16" s="715" t="s">
        <v>25</v>
      </c>
    </row>
    <row r="17" spans="1:13" ht="13.5" customHeight="1" thickBot="1">
      <c r="A17" s="724"/>
      <c r="B17" s="711"/>
      <c r="C17" s="8"/>
      <c r="D17" s="718" t="s">
        <v>18</v>
      </c>
      <c r="E17" s="719"/>
      <c r="F17" s="720" t="s">
        <v>24</v>
      </c>
      <c r="G17" s="711"/>
      <c r="H17" s="711"/>
      <c r="I17" s="720" t="s">
        <v>13</v>
      </c>
      <c r="J17" s="718" t="s">
        <v>18</v>
      </c>
      <c r="K17" s="719"/>
      <c r="L17" s="720" t="s">
        <v>24</v>
      </c>
      <c r="M17" s="716"/>
    </row>
    <row r="18" spans="1:13" ht="43.5" customHeight="1" thickBot="1">
      <c r="A18" s="725"/>
      <c r="B18" s="712"/>
      <c r="C18" s="7" t="s">
        <v>13</v>
      </c>
      <c r="D18" s="14" t="s">
        <v>17</v>
      </c>
      <c r="E18" s="15" t="s">
        <v>19</v>
      </c>
      <c r="F18" s="721"/>
      <c r="G18" s="712"/>
      <c r="H18" s="712"/>
      <c r="I18" s="712"/>
      <c r="J18" s="14" t="s">
        <v>17</v>
      </c>
      <c r="K18" s="15" t="s">
        <v>19</v>
      </c>
      <c r="L18" s="721"/>
      <c r="M18" s="717"/>
    </row>
    <row r="19" spans="1:13" ht="21" customHeight="1">
      <c r="A19" s="37">
        <v>1</v>
      </c>
      <c r="B19" s="27" t="s">
        <v>53</v>
      </c>
      <c r="C19" s="9">
        <v>100420</v>
      </c>
      <c r="D19" s="9">
        <v>76541.1</v>
      </c>
      <c r="E19" s="9">
        <v>11107.4</v>
      </c>
      <c r="F19" s="9"/>
      <c r="G19" s="9"/>
      <c r="H19" s="9"/>
      <c r="I19" s="9">
        <v>16000</v>
      </c>
      <c r="J19" s="9">
        <v>5000</v>
      </c>
      <c r="K19" s="9">
        <v>794</v>
      </c>
      <c r="L19" s="10"/>
      <c r="M19" s="17">
        <f>SUM(C19,F19,G19,H19,I19,L19)</f>
        <v>116420</v>
      </c>
    </row>
    <row r="20" spans="1:13" ht="25.5">
      <c r="A20" s="124">
        <v>380</v>
      </c>
      <c r="B20" s="107" t="s">
        <v>227</v>
      </c>
      <c r="C20" s="11">
        <v>85851.6</v>
      </c>
      <c r="D20" s="11">
        <v>63892.8</v>
      </c>
      <c r="E20" s="11">
        <v>9285.9</v>
      </c>
      <c r="F20" s="11"/>
      <c r="G20" s="11"/>
      <c r="H20" s="11"/>
      <c r="I20" s="11">
        <v>18000</v>
      </c>
      <c r="J20" s="11">
        <v>4300</v>
      </c>
      <c r="K20" s="11">
        <v>750</v>
      </c>
      <c r="L20" s="12"/>
      <c r="M20" s="18">
        <f>SUM(C20,F20,G20,H20,I20,L20)</f>
        <v>103851.6</v>
      </c>
    </row>
    <row r="21" spans="1:13" ht="25.5">
      <c r="A21" s="124">
        <v>381</v>
      </c>
      <c r="B21" s="107" t="s">
        <v>228</v>
      </c>
      <c r="C21" s="11">
        <v>31825.2</v>
      </c>
      <c r="D21" s="11">
        <v>23483.3</v>
      </c>
      <c r="E21" s="11">
        <v>3488.5</v>
      </c>
      <c r="F21" s="11"/>
      <c r="G21" s="11"/>
      <c r="H21" s="11"/>
      <c r="I21" s="11"/>
      <c r="J21" s="11"/>
      <c r="K21" s="11"/>
      <c r="L21" s="12"/>
      <c r="M21" s="18">
        <f>SUM(C21,F21,G21,H21,I21,L21)</f>
        <v>31825.2</v>
      </c>
    </row>
    <row r="22" spans="1:13" ht="39" thickBot="1">
      <c r="A22" s="124">
        <v>382</v>
      </c>
      <c r="B22" s="107" t="s">
        <v>229</v>
      </c>
      <c r="C22" s="11">
        <v>4393.7</v>
      </c>
      <c r="D22" s="11">
        <v>2626.4</v>
      </c>
      <c r="E22" s="11">
        <v>406.2</v>
      </c>
      <c r="F22" s="11"/>
      <c r="G22" s="11"/>
      <c r="H22" s="11"/>
      <c r="I22" s="11"/>
      <c r="J22" s="11"/>
      <c r="K22" s="11"/>
      <c r="L22" s="12"/>
      <c r="M22" s="18">
        <f>SUM(C22,F22,G22,H22,I22,L22)</f>
        <v>4393.7</v>
      </c>
    </row>
    <row r="23" spans="1:13" ht="13.5" thickBot="1">
      <c r="A23" s="708" t="s">
        <v>14</v>
      </c>
      <c r="B23" s="709"/>
      <c r="C23" s="13">
        <f aca="true" t="shared" si="1" ref="C23:M23">SUM(C19:C22)</f>
        <v>222490.50000000003</v>
      </c>
      <c r="D23" s="13">
        <f t="shared" si="1"/>
        <v>166543.6</v>
      </c>
      <c r="E23" s="13">
        <f t="shared" si="1"/>
        <v>24288</v>
      </c>
      <c r="F23" s="13">
        <f t="shared" si="1"/>
        <v>0</v>
      </c>
      <c r="G23" s="13">
        <f t="shared" si="1"/>
        <v>0</v>
      </c>
      <c r="H23" s="13">
        <f t="shared" si="1"/>
        <v>0</v>
      </c>
      <c r="I23" s="13">
        <f t="shared" si="1"/>
        <v>34000</v>
      </c>
      <c r="J23" s="13">
        <f t="shared" si="1"/>
        <v>9300</v>
      </c>
      <c r="K23" s="13">
        <f t="shared" si="1"/>
        <v>1544</v>
      </c>
      <c r="L23" s="13">
        <f t="shared" si="1"/>
        <v>0</v>
      </c>
      <c r="M23" s="13">
        <f t="shared" si="1"/>
        <v>256490.50000000003</v>
      </c>
    </row>
    <row r="25" spans="1:13" ht="15.75" thickBot="1">
      <c r="A25" s="39">
        <v>2020</v>
      </c>
      <c r="B25" s="722"/>
      <c r="C25" s="722"/>
      <c r="D25" s="722"/>
      <c r="E25" s="722"/>
      <c r="F25" s="722"/>
      <c r="G25" s="722"/>
      <c r="H25" s="187"/>
      <c r="I25" s="187"/>
      <c r="J25" s="187"/>
      <c r="K25" s="187"/>
      <c r="M25" s="188" t="s">
        <v>16</v>
      </c>
    </row>
    <row r="26" spans="1:13" ht="13.5" customHeight="1" thickBot="1">
      <c r="A26" s="723" t="s">
        <v>40</v>
      </c>
      <c r="B26" s="710" t="s">
        <v>12</v>
      </c>
      <c r="C26" s="720" t="s">
        <v>20</v>
      </c>
      <c r="D26" s="726"/>
      <c r="E26" s="726"/>
      <c r="F26" s="726"/>
      <c r="G26" s="710" t="s">
        <v>21</v>
      </c>
      <c r="H26" s="710" t="s">
        <v>22</v>
      </c>
      <c r="I26" s="713" t="s">
        <v>23</v>
      </c>
      <c r="J26" s="714"/>
      <c r="K26" s="714"/>
      <c r="L26" s="714"/>
      <c r="M26" s="715" t="s">
        <v>25</v>
      </c>
    </row>
    <row r="27" spans="1:13" ht="13.5" customHeight="1" thickBot="1">
      <c r="A27" s="724"/>
      <c r="B27" s="711"/>
      <c r="C27" s="8"/>
      <c r="D27" s="718" t="s">
        <v>18</v>
      </c>
      <c r="E27" s="719"/>
      <c r="F27" s="720" t="s">
        <v>24</v>
      </c>
      <c r="G27" s="711"/>
      <c r="H27" s="711"/>
      <c r="I27" s="720" t="s">
        <v>13</v>
      </c>
      <c r="J27" s="718" t="s">
        <v>18</v>
      </c>
      <c r="K27" s="719"/>
      <c r="L27" s="720" t="s">
        <v>24</v>
      </c>
      <c r="M27" s="716"/>
    </row>
    <row r="28" spans="1:13" ht="43.5" customHeight="1" thickBot="1">
      <c r="A28" s="725"/>
      <c r="B28" s="712"/>
      <c r="C28" s="7" t="s">
        <v>13</v>
      </c>
      <c r="D28" s="14" t="s">
        <v>17</v>
      </c>
      <c r="E28" s="15" t="s">
        <v>19</v>
      </c>
      <c r="F28" s="721"/>
      <c r="G28" s="712"/>
      <c r="H28" s="712"/>
      <c r="I28" s="712"/>
      <c r="J28" s="14" t="s">
        <v>17</v>
      </c>
      <c r="K28" s="15" t="s">
        <v>19</v>
      </c>
      <c r="L28" s="721"/>
      <c r="M28" s="717"/>
    </row>
    <row r="29" spans="1:13" ht="13.5" customHeight="1">
      <c r="A29" s="37">
        <v>1</v>
      </c>
      <c r="B29" s="27" t="s">
        <v>53</v>
      </c>
      <c r="C29" s="9">
        <v>100820.1</v>
      </c>
      <c r="D29" s="9">
        <v>76805.1</v>
      </c>
      <c r="E29" s="9">
        <v>11145.7</v>
      </c>
      <c r="F29" s="9"/>
      <c r="G29" s="9"/>
      <c r="H29" s="9"/>
      <c r="I29" s="9">
        <v>16000</v>
      </c>
      <c r="J29" s="9">
        <v>5000</v>
      </c>
      <c r="K29" s="9">
        <v>794</v>
      </c>
      <c r="L29" s="9"/>
      <c r="M29" s="17">
        <f>SUM(C29,F29,G29,H29,I29,L29)</f>
        <v>116820.1</v>
      </c>
    </row>
    <row r="30" spans="1:13" ht="25.5">
      <c r="A30" s="124">
        <v>380</v>
      </c>
      <c r="B30" s="107" t="s">
        <v>227</v>
      </c>
      <c r="C30" s="11">
        <v>86193.7</v>
      </c>
      <c r="D30" s="11">
        <v>64113.2</v>
      </c>
      <c r="E30" s="11">
        <v>9317.9</v>
      </c>
      <c r="F30" s="11"/>
      <c r="G30" s="11"/>
      <c r="H30" s="11"/>
      <c r="I30" s="11">
        <v>18000</v>
      </c>
      <c r="J30" s="11">
        <v>4300</v>
      </c>
      <c r="K30" s="11">
        <v>750</v>
      </c>
      <c r="L30" s="12"/>
      <c r="M30" s="18">
        <f>SUM(C30,F30,G30,H30,I30,L30)</f>
        <v>104193.7</v>
      </c>
    </row>
    <row r="31" spans="1:13" ht="25.5">
      <c r="A31" s="124">
        <v>381</v>
      </c>
      <c r="B31" s="107" t="s">
        <v>228</v>
      </c>
      <c r="C31" s="11">
        <v>31952</v>
      </c>
      <c r="D31" s="11">
        <v>23564.3</v>
      </c>
      <c r="E31" s="11">
        <v>3500.5</v>
      </c>
      <c r="F31" s="11"/>
      <c r="G31" s="11"/>
      <c r="H31" s="11"/>
      <c r="I31" s="11"/>
      <c r="J31" s="11"/>
      <c r="K31" s="11"/>
      <c r="L31" s="12"/>
      <c r="M31" s="18">
        <f>SUM(C31,F31,G31,H31,I31,L31)</f>
        <v>31952</v>
      </c>
    </row>
    <row r="32" spans="1:13" ht="39" thickBot="1">
      <c r="A32" s="124">
        <v>382</v>
      </c>
      <c r="B32" s="107" t="s">
        <v>229</v>
      </c>
      <c r="C32" s="11">
        <v>4411.2</v>
      </c>
      <c r="D32" s="11">
        <v>2635.5</v>
      </c>
      <c r="E32" s="11">
        <v>407.6</v>
      </c>
      <c r="F32" s="11"/>
      <c r="G32" s="11"/>
      <c r="H32" s="11"/>
      <c r="I32" s="11"/>
      <c r="J32" s="11"/>
      <c r="K32" s="11"/>
      <c r="L32" s="12"/>
      <c r="M32" s="18">
        <f>SUM(C32,F32,G32,H32,I32,L32)</f>
        <v>4411.2</v>
      </c>
    </row>
    <row r="33" spans="1:13" ht="13.5" thickBot="1">
      <c r="A33" s="708" t="s">
        <v>14</v>
      </c>
      <c r="B33" s="709"/>
      <c r="C33" s="13">
        <f aca="true" t="shared" si="2" ref="C33:M33">SUM(C29:C32)</f>
        <v>223377</v>
      </c>
      <c r="D33" s="13">
        <f t="shared" si="2"/>
        <v>167118.09999999998</v>
      </c>
      <c r="E33" s="13">
        <f t="shared" si="2"/>
        <v>24371.699999999997</v>
      </c>
      <c r="F33" s="13">
        <f t="shared" si="2"/>
        <v>0</v>
      </c>
      <c r="G33" s="13">
        <f t="shared" si="2"/>
        <v>0</v>
      </c>
      <c r="H33" s="13">
        <f t="shared" si="2"/>
        <v>0</v>
      </c>
      <c r="I33" s="13">
        <f t="shared" si="2"/>
        <v>34000</v>
      </c>
      <c r="J33" s="13">
        <f t="shared" si="2"/>
        <v>9300</v>
      </c>
      <c r="K33" s="13">
        <f t="shared" si="2"/>
        <v>1544</v>
      </c>
      <c r="L33" s="13">
        <f t="shared" si="2"/>
        <v>0</v>
      </c>
      <c r="M33" s="13">
        <f t="shared" si="2"/>
        <v>257377</v>
      </c>
    </row>
  </sheetData>
  <sheetProtection/>
  <mergeCells count="43">
    <mergeCell ref="B4:G4"/>
    <mergeCell ref="A5:A7"/>
    <mergeCell ref="B5:B7"/>
    <mergeCell ref="C5:F5"/>
    <mergeCell ref="G5:G7"/>
    <mergeCell ref="H5:H7"/>
    <mergeCell ref="I5:L5"/>
    <mergeCell ref="M5:M7"/>
    <mergeCell ref="D6:E6"/>
    <mergeCell ref="F6:F7"/>
    <mergeCell ref="I6:I7"/>
    <mergeCell ref="J6:K6"/>
    <mergeCell ref="L6:L7"/>
    <mergeCell ref="A13:B13"/>
    <mergeCell ref="B14:K14"/>
    <mergeCell ref="B15:G15"/>
    <mergeCell ref="A16:A18"/>
    <mergeCell ref="B16:B18"/>
    <mergeCell ref="C16:F16"/>
    <mergeCell ref="G16:G18"/>
    <mergeCell ref="H16:H18"/>
    <mergeCell ref="I16:L16"/>
    <mergeCell ref="M16:M18"/>
    <mergeCell ref="D17:E17"/>
    <mergeCell ref="F17:F18"/>
    <mergeCell ref="I17:I18"/>
    <mergeCell ref="J17:K17"/>
    <mergeCell ref="L17:L18"/>
    <mergeCell ref="A23:B23"/>
    <mergeCell ref="B25:G25"/>
    <mergeCell ref="A26:A28"/>
    <mergeCell ref="B26:B28"/>
    <mergeCell ref="C26:F26"/>
    <mergeCell ref="G26:G28"/>
    <mergeCell ref="A33:B33"/>
    <mergeCell ref="H26:H28"/>
    <mergeCell ref="I26:L26"/>
    <mergeCell ref="M26:M28"/>
    <mergeCell ref="D27:E27"/>
    <mergeCell ref="F27:F28"/>
    <mergeCell ref="I27:I28"/>
    <mergeCell ref="J27:K27"/>
    <mergeCell ref="L27:L28"/>
  </mergeCells>
  <printOptions/>
  <pageMargins left="0.7086614173228347" right="0.31496062992125984" top="0.35433070866141736" bottom="0.35433070866141736" header="0.31496062992125984" footer="0.11811023622047245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32.00390625" style="0" customWidth="1"/>
    <col min="2" max="4" width="11.28125" style="0" bestFit="1" customWidth="1"/>
    <col min="5" max="5" width="11.57421875" style="0" customWidth="1"/>
    <col min="6" max="6" width="11.00390625" style="0" customWidth="1"/>
    <col min="7" max="7" width="11.8515625" style="0" customWidth="1"/>
    <col min="8" max="9" width="11.00390625" style="0" customWidth="1"/>
    <col min="10" max="10" width="11.8515625" style="0" customWidth="1"/>
    <col min="11" max="11" width="12.28125" style="0" customWidth="1"/>
    <col min="12" max="12" width="12.140625" style="0" customWidth="1"/>
  </cols>
  <sheetData>
    <row r="1" spans="12:14" ht="12.75">
      <c r="L1" s="1" t="s">
        <v>410</v>
      </c>
      <c r="M1" s="1"/>
      <c r="N1" s="1"/>
    </row>
    <row r="2" ht="24" customHeight="1" thickBot="1">
      <c r="A2" s="6" t="s">
        <v>27</v>
      </c>
    </row>
    <row r="3" spans="1:12" ht="24" customHeight="1" thickBot="1">
      <c r="A3" s="21" t="s">
        <v>28</v>
      </c>
      <c r="B3" s="740" t="s">
        <v>203</v>
      </c>
      <c r="C3" s="741"/>
      <c r="D3" s="741"/>
      <c r="E3" s="741"/>
      <c r="F3" s="741"/>
      <c r="G3" s="741"/>
      <c r="H3" s="741"/>
      <c r="I3" s="741"/>
      <c r="J3" s="741"/>
      <c r="K3" s="741"/>
      <c r="L3" s="741"/>
    </row>
    <row r="4" spans="1:12" ht="42.75" customHeight="1" thickBot="1">
      <c r="A4" s="22" t="s">
        <v>29</v>
      </c>
      <c r="B4" s="742" t="s">
        <v>330</v>
      </c>
      <c r="C4" s="743"/>
      <c r="D4" s="743"/>
      <c r="E4" s="743"/>
      <c r="F4" s="743"/>
      <c r="G4" s="743"/>
      <c r="H4" s="743"/>
      <c r="I4" s="743"/>
      <c r="J4" s="743"/>
      <c r="K4" s="743"/>
      <c r="L4" s="743"/>
    </row>
    <row r="5" spans="1:12" ht="20.25" customHeight="1" thickBot="1">
      <c r="A5" s="5" t="s">
        <v>30</v>
      </c>
      <c r="B5" s="742" t="s">
        <v>46</v>
      </c>
      <c r="C5" s="743"/>
      <c r="D5" s="743"/>
      <c r="E5" s="743"/>
      <c r="F5" s="743"/>
      <c r="G5" s="743"/>
      <c r="H5" s="743"/>
      <c r="I5" s="743"/>
      <c r="J5" s="743"/>
      <c r="K5" s="743"/>
      <c r="L5" s="743"/>
    </row>
    <row r="6" spans="1:12" ht="52.5" customHeight="1" thickBot="1">
      <c r="A6" s="24" t="s">
        <v>5</v>
      </c>
      <c r="B6" s="744" t="s">
        <v>331</v>
      </c>
      <c r="C6" s="745"/>
      <c r="D6" s="745"/>
      <c r="E6" s="745"/>
      <c r="F6" s="745"/>
      <c r="G6" s="745"/>
      <c r="H6" s="745"/>
      <c r="I6" s="745"/>
      <c r="J6" s="745"/>
      <c r="K6" s="745"/>
      <c r="L6" s="746"/>
    </row>
    <row r="7" spans="1:12" ht="26.25" customHeight="1" thickBot="1">
      <c r="A7" s="22" t="s">
        <v>32</v>
      </c>
      <c r="B7" s="108" t="s">
        <v>230</v>
      </c>
      <c r="C7" s="747" t="s">
        <v>33</v>
      </c>
      <c r="D7" s="748"/>
      <c r="E7" s="23"/>
      <c r="F7" s="749" t="s">
        <v>34</v>
      </c>
      <c r="G7" s="745"/>
      <c r="H7" s="745"/>
      <c r="I7" s="746"/>
      <c r="J7" s="750" t="s">
        <v>35</v>
      </c>
      <c r="K7" s="750"/>
      <c r="L7" s="750"/>
    </row>
    <row r="8" spans="1:12" ht="78" customHeight="1" thickBot="1">
      <c r="A8" s="22" t="s">
        <v>36</v>
      </c>
      <c r="B8" s="751" t="s">
        <v>231</v>
      </c>
      <c r="C8" s="752"/>
      <c r="D8" s="752"/>
      <c r="E8" s="752"/>
      <c r="F8" s="752"/>
      <c r="G8" s="752"/>
      <c r="H8" s="752"/>
      <c r="I8" s="752"/>
      <c r="J8" s="752"/>
      <c r="K8" s="752"/>
      <c r="L8" s="752"/>
    </row>
    <row r="9" spans="1:12" ht="111" customHeight="1" thickBot="1">
      <c r="A9" s="22" t="s">
        <v>31</v>
      </c>
      <c r="B9" s="754" t="s">
        <v>401</v>
      </c>
      <c r="C9" s="755"/>
      <c r="D9" s="755"/>
      <c r="E9" s="755"/>
      <c r="F9" s="755"/>
      <c r="G9" s="755"/>
      <c r="H9" s="755"/>
      <c r="I9" s="755"/>
      <c r="J9" s="755"/>
      <c r="K9" s="755"/>
      <c r="L9" s="755"/>
    </row>
    <row r="10" ht="20.25" customHeight="1">
      <c r="A10" s="109"/>
    </row>
    <row r="11" ht="20.25" customHeight="1">
      <c r="A11" s="4" t="s">
        <v>26</v>
      </c>
    </row>
    <row r="12" spans="1:12" ht="46.5" customHeight="1" thickBot="1">
      <c r="A12" s="753" t="s">
        <v>232</v>
      </c>
      <c r="B12" s="753"/>
      <c r="C12" s="753"/>
      <c r="D12" s="753"/>
      <c r="E12" s="753"/>
      <c r="F12" s="753"/>
      <c r="G12" s="753"/>
      <c r="H12" s="753"/>
      <c r="I12" s="753"/>
      <c r="J12" s="753"/>
      <c r="L12" s="30" t="s">
        <v>38</v>
      </c>
    </row>
    <row r="13" spans="1:12" ht="13.5" customHeight="1" thickBot="1">
      <c r="A13" s="710" t="s">
        <v>62</v>
      </c>
      <c r="B13" s="720" t="s">
        <v>20</v>
      </c>
      <c r="C13" s="726"/>
      <c r="D13" s="726"/>
      <c r="E13" s="726"/>
      <c r="F13" s="710" t="s">
        <v>21</v>
      </c>
      <c r="G13" s="710" t="s">
        <v>22</v>
      </c>
      <c r="H13" s="713" t="s">
        <v>23</v>
      </c>
      <c r="I13" s="714"/>
      <c r="J13" s="714"/>
      <c r="K13" s="714"/>
      <c r="L13" s="715" t="s">
        <v>25</v>
      </c>
    </row>
    <row r="14" spans="1:12" ht="13.5" customHeight="1" thickBot="1">
      <c r="A14" s="711"/>
      <c r="B14" s="8"/>
      <c r="C14" s="718" t="s">
        <v>18</v>
      </c>
      <c r="D14" s="719"/>
      <c r="E14" s="720" t="s">
        <v>24</v>
      </c>
      <c r="F14" s="711"/>
      <c r="G14" s="711"/>
      <c r="H14" s="720" t="s">
        <v>13</v>
      </c>
      <c r="I14" s="718" t="s">
        <v>18</v>
      </c>
      <c r="J14" s="719"/>
      <c r="K14" s="720" t="s">
        <v>24</v>
      </c>
      <c r="L14" s="716"/>
    </row>
    <row r="15" spans="1:12" ht="43.5" customHeight="1" thickBot="1">
      <c r="A15" s="712"/>
      <c r="B15" s="7" t="s">
        <v>13</v>
      </c>
      <c r="C15" s="14" t="s">
        <v>17</v>
      </c>
      <c r="D15" s="15" t="s">
        <v>19</v>
      </c>
      <c r="E15" s="721"/>
      <c r="F15" s="712"/>
      <c r="G15" s="712"/>
      <c r="H15" s="712"/>
      <c r="I15" s="14" t="s">
        <v>17</v>
      </c>
      <c r="J15" s="15" t="s">
        <v>19</v>
      </c>
      <c r="K15" s="721"/>
      <c r="L15" s="716"/>
    </row>
    <row r="16" spans="1:12" ht="20.25" customHeight="1" thickBot="1">
      <c r="A16" s="19">
        <v>2018</v>
      </c>
      <c r="B16" s="9">
        <v>99829.8</v>
      </c>
      <c r="C16" s="9">
        <v>76091.4</v>
      </c>
      <c r="D16" s="9">
        <v>11042.2</v>
      </c>
      <c r="E16" s="9"/>
      <c r="F16" s="9"/>
      <c r="G16" s="9"/>
      <c r="H16" s="9">
        <v>16000</v>
      </c>
      <c r="I16" s="9">
        <v>5000</v>
      </c>
      <c r="J16" s="9">
        <v>794</v>
      </c>
      <c r="K16" s="10"/>
      <c r="L16" s="17">
        <f>SUM(B16,E16,F16,G16,H16,K16)</f>
        <v>115829.8</v>
      </c>
    </row>
    <row r="17" spans="1:12" ht="21.75" customHeight="1" thickBot="1">
      <c r="A17" s="19">
        <v>2019</v>
      </c>
      <c r="B17" s="9">
        <v>100420</v>
      </c>
      <c r="C17" s="9">
        <v>76541.1</v>
      </c>
      <c r="D17" s="9">
        <v>11107.4</v>
      </c>
      <c r="E17" s="9"/>
      <c r="F17" s="9"/>
      <c r="G17" s="9"/>
      <c r="H17" s="9">
        <v>16000</v>
      </c>
      <c r="I17" s="9">
        <v>5000</v>
      </c>
      <c r="J17" s="9">
        <v>794</v>
      </c>
      <c r="K17" s="10"/>
      <c r="L17" s="17">
        <f>SUM(B17,E17,F17,G17,H17,K17)</f>
        <v>116420</v>
      </c>
    </row>
    <row r="18" spans="1:12" ht="23.25" customHeight="1" thickBot="1">
      <c r="A18" s="20">
        <v>2020</v>
      </c>
      <c r="B18" s="9">
        <v>100820.1</v>
      </c>
      <c r="C18" s="9">
        <v>76805.1</v>
      </c>
      <c r="D18" s="9">
        <v>11145.7</v>
      </c>
      <c r="E18" s="9"/>
      <c r="F18" s="9"/>
      <c r="G18" s="9"/>
      <c r="H18" s="9">
        <v>16000</v>
      </c>
      <c r="I18" s="9">
        <v>5000</v>
      </c>
      <c r="J18" s="9">
        <v>794</v>
      </c>
      <c r="K18" s="9"/>
      <c r="L18" s="17">
        <f>SUM(B18,E18,F18,G18,H18,K18)</f>
        <v>116820.1</v>
      </c>
    </row>
    <row r="20" ht="12.75">
      <c r="A20" s="2" t="s">
        <v>37</v>
      </c>
    </row>
    <row r="21" spans="1:10" ht="52.5" customHeight="1" thickBot="1">
      <c r="A21" s="753" t="s">
        <v>232</v>
      </c>
      <c r="B21" s="753"/>
      <c r="C21" s="753"/>
      <c r="D21" s="753"/>
      <c r="E21" s="753"/>
      <c r="F21" s="753"/>
      <c r="G21" s="753"/>
      <c r="H21" s="753"/>
      <c r="I21" s="753"/>
      <c r="J21" s="753"/>
    </row>
    <row r="22" spans="1:10" ht="36.75" customHeight="1" thickBot="1">
      <c r="A22" s="710" t="s">
        <v>3</v>
      </c>
      <c r="B22" s="720" t="s">
        <v>10</v>
      </c>
      <c r="C22" s="726"/>
      <c r="D22" s="763"/>
      <c r="E22" s="710" t="s">
        <v>6</v>
      </c>
      <c r="F22" s="710" t="s">
        <v>8</v>
      </c>
      <c r="G22" s="713" t="s">
        <v>7</v>
      </c>
      <c r="H22" s="714"/>
      <c r="I22" s="714"/>
      <c r="J22" s="756"/>
    </row>
    <row r="23" spans="1:10" ht="13.5" customHeight="1" thickBot="1">
      <c r="A23" s="711"/>
      <c r="B23" s="764"/>
      <c r="C23" s="765"/>
      <c r="D23" s="766"/>
      <c r="E23" s="711"/>
      <c r="F23" s="712"/>
      <c r="G23" s="29"/>
      <c r="H23" s="713" t="s">
        <v>9</v>
      </c>
      <c r="I23" s="714"/>
      <c r="J23" s="756"/>
    </row>
    <row r="24" spans="1:10" ht="13.5" thickBot="1">
      <c r="A24" s="712"/>
      <c r="B24" s="721"/>
      <c r="C24" s="767"/>
      <c r="D24" s="768"/>
      <c r="E24" s="712"/>
      <c r="F24" s="29">
        <v>2016</v>
      </c>
      <c r="G24" s="29">
        <v>2017</v>
      </c>
      <c r="H24" s="29">
        <v>2018</v>
      </c>
      <c r="I24" s="29">
        <v>2019</v>
      </c>
      <c r="J24" s="29">
        <v>2020</v>
      </c>
    </row>
    <row r="25" spans="1:10" ht="46.5" customHeight="1">
      <c r="A25" s="118" t="s">
        <v>240</v>
      </c>
      <c r="B25" s="769" t="s">
        <v>241</v>
      </c>
      <c r="C25" s="770"/>
      <c r="D25" s="771"/>
      <c r="E25" s="25" t="s">
        <v>56</v>
      </c>
      <c r="F25" s="25">
        <v>34.4</v>
      </c>
      <c r="G25" s="25">
        <v>34.4</v>
      </c>
      <c r="H25" s="112">
        <v>34.4</v>
      </c>
      <c r="I25" s="113">
        <v>34.4</v>
      </c>
      <c r="J25" s="113">
        <v>34.4</v>
      </c>
    </row>
    <row r="26" spans="1:10" ht="28.5" customHeight="1">
      <c r="A26" s="40" t="s">
        <v>235</v>
      </c>
      <c r="B26" s="772" t="s">
        <v>238</v>
      </c>
      <c r="C26" s="773"/>
      <c r="D26" s="774"/>
      <c r="E26" s="26" t="s">
        <v>60</v>
      </c>
      <c r="F26" s="26">
        <v>120</v>
      </c>
      <c r="G26" s="26">
        <v>120</v>
      </c>
      <c r="H26" s="114">
        <v>120</v>
      </c>
      <c r="I26" s="115">
        <v>120</v>
      </c>
      <c r="J26" s="115">
        <v>120</v>
      </c>
    </row>
    <row r="27" spans="1:10" ht="30.75" customHeight="1">
      <c r="A27" s="110" t="s">
        <v>236</v>
      </c>
      <c r="B27" s="760" t="s">
        <v>239</v>
      </c>
      <c r="C27" s="761"/>
      <c r="D27" s="762"/>
      <c r="E27" s="111" t="s">
        <v>56</v>
      </c>
      <c r="F27" s="111">
        <v>100</v>
      </c>
      <c r="G27" s="111">
        <v>100</v>
      </c>
      <c r="H27" s="116">
        <v>100</v>
      </c>
      <c r="I27" s="117">
        <v>100</v>
      </c>
      <c r="J27" s="117">
        <v>100</v>
      </c>
    </row>
    <row r="28" spans="1:10" ht="36">
      <c r="A28" s="40" t="s">
        <v>237</v>
      </c>
      <c r="B28" s="757" t="s">
        <v>234</v>
      </c>
      <c r="C28" s="758"/>
      <c r="D28" s="759"/>
      <c r="E28" s="85" t="s">
        <v>56</v>
      </c>
      <c r="F28" s="85">
        <v>7.37</v>
      </c>
      <c r="G28" s="85">
        <v>7.37</v>
      </c>
      <c r="H28" s="85">
        <v>7.37</v>
      </c>
      <c r="I28" s="85">
        <v>7.37</v>
      </c>
      <c r="J28" s="85">
        <v>7.37</v>
      </c>
    </row>
  </sheetData>
  <sheetProtection/>
  <mergeCells count="32">
    <mergeCell ref="B28:D28"/>
    <mergeCell ref="B27:D27"/>
    <mergeCell ref="A22:A24"/>
    <mergeCell ref="B22:D24"/>
    <mergeCell ref="B25:D25"/>
    <mergeCell ref="B26:D26"/>
    <mergeCell ref="A21:J21"/>
    <mergeCell ref="H14:H15"/>
    <mergeCell ref="I14:J14"/>
    <mergeCell ref="E14:E15"/>
    <mergeCell ref="H23:J23"/>
    <mergeCell ref="E22:E24"/>
    <mergeCell ref="F22:F23"/>
    <mergeCell ref="G22:J22"/>
    <mergeCell ref="K14:K15"/>
    <mergeCell ref="A13:A15"/>
    <mergeCell ref="B13:E13"/>
    <mergeCell ref="G13:G15"/>
    <mergeCell ref="C14:D14"/>
    <mergeCell ref="B8:L8"/>
    <mergeCell ref="A12:J12"/>
    <mergeCell ref="B9:L9"/>
    <mergeCell ref="F13:F15"/>
    <mergeCell ref="L13:L15"/>
    <mergeCell ref="H13:K13"/>
    <mergeCell ref="B3:L3"/>
    <mergeCell ref="B4:L4"/>
    <mergeCell ref="B5:L5"/>
    <mergeCell ref="B6:L6"/>
    <mergeCell ref="C7:D7"/>
    <mergeCell ref="F7:I7"/>
    <mergeCell ref="J7:L7"/>
  </mergeCells>
  <printOptions/>
  <pageMargins left="0.7086614173228347" right="0.2" top="0.35433070866141736" bottom="0.15748031496062992" header="0.31496062992125984" footer="0.1181102362204724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32.00390625" style="0" customWidth="1"/>
    <col min="2" max="4" width="11.28125" style="0" bestFit="1" customWidth="1"/>
    <col min="5" max="5" width="11.57421875" style="0" customWidth="1"/>
    <col min="6" max="6" width="11.00390625" style="0" customWidth="1"/>
    <col min="7" max="7" width="11.8515625" style="0" customWidth="1"/>
    <col min="8" max="9" width="11.00390625" style="0" customWidth="1"/>
    <col min="10" max="10" width="11.8515625" style="0" customWidth="1"/>
    <col min="11" max="11" width="12.28125" style="0" customWidth="1"/>
    <col min="12" max="12" width="12.140625" style="0" customWidth="1"/>
  </cols>
  <sheetData>
    <row r="1" spans="12:14" ht="12.75">
      <c r="L1" s="1" t="s">
        <v>408</v>
      </c>
      <c r="M1" s="1"/>
      <c r="N1" s="1"/>
    </row>
    <row r="2" ht="24" customHeight="1" thickBot="1">
      <c r="A2" s="6" t="s">
        <v>27</v>
      </c>
    </row>
    <row r="3" spans="1:12" ht="24" customHeight="1" thickBot="1">
      <c r="A3" s="21" t="s">
        <v>28</v>
      </c>
      <c r="B3" s="742" t="s">
        <v>203</v>
      </c>
      <c r="C3" s="743"/>
      <c r="D3" s="743"/>
      <c r="E3" s="743"/>
      <c r="F3" s="743"/>
      <c r="G3" s="743"/>
      <c r="H3" s="743"/>
      <c r="I3" s="743"/>
      <c r="J3" s="743"/>
      <c r="K3" s="743"/>
      <c r="L3" s="743"/>
    </row>
    <row r="4" spans="1:12" ht="42.75" customHeight="1" thickBot="1">
      <c r="A4" s="119" t="s">
        <v>29</v>
      </c>
      <c r="B4" s="775" t="s">
        <v>242</v>
      </c>
      <c r="C4" s="776"/>
      <c r="D4" s="776"/>
      <c r="E4" s="776"/>
      <c r="F4" s="776"/>
      <c r="G4" s="776"/>
      <c r="H4" s="776"/>
      <c r="I4" s="776"/>
      <c r="J4" s="776"/>
      <c r="K4" s="776"/>
      <c r="L4" s="742"/>
    </row>
    <row r="5" spans="1:12" ht="49.5" customHeight="1" thickBot="1">
      <c r="A5" s="5" t="s">
        <v>30</v>
      </c>
      <c r="B5" s="777" t="s">
        <v>402</v>
      </c>
      <c r="C5" s="778"/>
      <c r="D5" s="778"/>
      <c r="E5" s="778"/>
      <c r="F5" s="778"/>
      <c r="G5" s="778"/>
      <c r="H5" s="778"/>
      <c r="I5" s="778"/>
      <c r="J5" s="778"/>
      <c r="K5" s="778"/>
      <c r="L5" s="779"/>
    </row>
    <row r="6" spans="1:12" ht="66.75" customHeight="1" thickBot="1">
      <c r="A6" s="24" t="s">
        <v>5</v>
      </c>
      <c r="B6" s="780" t="s">
        <v>403</v>
      </c>
      <c r="C6" s="778"/>
      <c r="D6" s="778"/>
      <c r="E6" s="778"/>
      <c r="F6" s="778"/>
      <c r="G6" s="778"/>
      <c r="H6" s="778"/>
      <c r="I6" s="778"/>
      <c r="J6" s="778"/>
      <c r="K6" s="778"/>
      <c r="L6" s="779"/>
    </row>
    <row r="7" spans="1:12" ht="26.25" customHeight="1" thickBot="1">
      <c r="A7" s="22" t="s">
        <v>32</v>
      </c>
      <c r="B7" s="108" t="s">
        <v>230</v>
      </c>
      <c r="C7" s="747" t="s">
        <v>33</v>
      </c>
      <c r="D7" s="748"/>
      <c r="E7" s="23"/>
      <c r="F7" s="749" t="s">
        <v>34</v>
      </c>
      <c r="G7" s="745"/>
      <c r="H7" s="745"/>
      <c r="I7" s="746"/>
      <c r="J7" s="750" t="s">
        <v>35</v>
      </c>
      <c r="K7" s="750"/>
      <c r="L7" s="750"/>
    </row>
    <row r="8" spans="1:12" ht="78" customHeight="1" thickBot="1">
      <c r="A8" s="22" t="s">
        <v>36</v>
      </c>
      <c r="B8" s="751" t="s">
        <v>243</v>
      </c>
      <c r="C8" s="752"/>
      <c r="D8" s="752"/>
      <c r="E8" s="752"/>
      <c r="F8" s="752"/>
      <c r="G8" s="752"/>
      <c r="H8" s="752"/>
      <c r="I8" s="752"/>
      <c r="J8" s="752"/>
      <c r="K8" s="752"/>
      <c r="L8" s="752"/>
    </row>
    <row r="9" spans="1:12" ht="132.75" customHeight="1" thickBot="1">
      <c r="A9" s="22" t="s">
        <v>31</v>
      </c>
      <c r="B9" s="754" t="s">
        <v>401</v>
      </c>
      <c r="C9" s="755"/>
      <c r="D9" s="755"/>
      <c r="E9" s="755"/>
      <c r="F9" s="755"/>
      <c r="G9" s="755"/>
      <c r="H9" s="755"/>
      <c r="I9" s="755"/>
      <c r="J9" s="755"/>
      <c r="K9" s="755"/>
      <c r="L9" s="755"/>
    </row>
    <row r="10" ht="20.25" customHeight="1">
      <c r="A10" s="109"/>
    </row>
    <row r="11" ht="20.25" customHeight="1">
      <c r="A11" s="4" t="s">
        <v>26</v>
      </c>
    </row>
    <row r="12" spans="1:12" ht="46.5" customHeight="1" thickBot="1">
      <c r="A12" s="753" t="s">
        <v>404</v>
      </c>
      <c r="B12" s="753"/>
      <c r="C12" s="753"/>
      <c r="D12" s="753"/>
      <c r="E12" s="753"/>
      <c r="F12" s="753"/>
      <c r="G12" s="753"/>
      <c r="H12" s="753"/>
      <c r="I12" s="753"/>
      <c r="J12" s="753"/>
      <c r="L12" s="30" t="s">
        <v>38</v>
      </c>
    </row>
    <row r="13" spans="1:12" ht="13.5" customHeight="1" thickBot="1">
      <c r="A13" s="710" t="s">
        <v>62</v>
      </c>
      <c r="B13" s="720" t="s">
        <v>20</v>
      </c>
      <c r="C13" s="726"/>
      <c r="D13" s="726"/>
      <c r="E13" s="726"/>
      <c r="F13" s="710" t="s">
        <v>21</v>
      </c>
      <c r="G13" s="710" t="s">
        <v>22</v>
      </c>
      <c r="H13" s="713" t="s">
        <v>23</v>
      </c>
      <c r="I13" s="714"/>
      <c r="J13" s="714"/>
      <c r="K13" s="714"/>
      <c r="L13" s="715" t="s">
        <v>25</v>
      </c>
    </row>
    <row r="14" spans="1:12" ht="13.5" customHeight="1" thickBot="1">
      <c r="A14" s="711"/>
      <c r="B14" s="8"/>
      <c r="C14" s="718" t="s">
        <v>18</v>
      </c>
      <c r="D14" s="719"/>
      <c r="E14" s="720" t="s">
        <v>24</v>
      </c>
      <c r="F14" s="711"/>
      <c r="G14" s="711"/>
      <c r="H14" s="720" t="s">
        <v>13</v>
      </c>
      <c r="I14" s="718" t="s">
        <v>18</v>
      </c>
      <c r="J14" s="719"/>
      <c r="K14" s="720" t="s">
        <v>24</v>
      </c>
      <c r="L14" s="716"/>
    </row>
    <row r="15" spans="1:12" ht="43.5" customHeight="1" thickBot="1">
      <c r="A15" s="712"/>
      <c r="B15" s="7" t="s">
        <v>13</v>
      </c>
      <c r="C15" s="14" t="s">
        <v>17</v>
      </c>
      <c r="D15" s="15" t="s">
        <v>19</v>
      </c>
      <c r="E15" s="721"/>
      <c r="F15" s="712"/>
      <c r="G15" s="712"/>
      <c r="H15" s="712"/>
      <c r="I15" s="14" t="s">
        <v>17</v>
      </c>
      <c r="J15" s="15" t="s">
        <v>19</v>
      </c>
      <c r="K15" s="721"/>
      <c r="L15" s="716"/>
    </row>
    <row r="16" spans="1:12" ht="20.25" customHeight="1" thickBot="1">
      <c r="A16" s="19">
        <v>2018</v>
      </c>
      <c r="B16" s="11">
        <v>85347.1</v>
      </c>
      <c r="C16" s="11">
        <v>63517.4</v>
      </c>
      <c r="D16" s="11">
        <v>9231.4</v>
      </c>
      <c r="E16" s="11"/>
      <c r="F16" s="11"/>
      <c r="G16" s="11"/>
      <c r="H16" s="11">
        <v>18000</v>
      </c>
      <c r="I16" s="11">
        <v>4300</v>
      </c>
      <c r="J16" s="11">
        <v>750</v>
      </c>
      <c r="K16" s="12"/>
      <c r="L16" s="18">
        <f>SUM(B16,E16,F16,G16,H16,K16)</f>
        <v>103347.1</v>
      </c>
    </row>
    <row r="17" spans="1:12" ht="21.75" customHeight="1">
      <c r="A17" s="19">
        <v>2019</v>
      </c>
      <c r="B17" s="11">
        <v>85851.6</v>
      </c>
      <c r="C17" s="11">
        <v>63892.8</v>
      </c>
      <c r="D17" s="11">
        <v>9285.9</v>
      </c>
      <c r="E17" s="11"/>
      <c r="F17" s="11"/>
      <c r="G17" s="11"/>
      <c r="H17" s="11">
        <v>18000</v>
      </c>
      <c r="I17" s="11">
        <v>4300</v>
      </c>
      <c r="J17" s="11">
        <v>750</v>
      </c>
      <c r="K17" s="12"/>
      <c r="L17" s="18">
        <f>SUM(B17,E17,F17,G17,H17,K17)</f>
        <v>103851.6</v>
      </c>
    </row>
    <row r="18" spans="1:12" ht="23.25" customHeight="1" thickBot="1">
      <c r="A18" s="20">
        <v>2020</v>
      </c>
      <c r="B18" s="11">
        <v>86193.7</v>
      </c>
      <c r="C18" s="11">
        <v>64113.2</v>
      </c>
      <c r="D18" s="11">
        <v>9317.9</v>
      </c>
      <c r="E18" s="11"/>
      <c r="F18" s="11"/>
      <c r="G18" s="11"/>
      <c r="H18" s="11">
        <v>18000</v>
      </c>
      <c r="I18" s="11">
        <v>4300</v>
      </c>
      <c r="J18" s="11">
        <v>750</v>
      </c>
      <c r="K18" s="12"/>
      <c r="L18" s="18">
        <f>SUM(B18,E18,F18,G18,H18,K18)</f>
        <v>104193.7</v>
      </c>
    </row>
    <row r="20" ht="12.75">
      <c r="A20" s="2" t="s">
        <v>37</v>
      </c>
    </row>
    <row r="21" spans="1:10" ht="33" customHeight="1" thickBot="1">
      <c r="A21" s="753" t="s">
        <v>233</v>
      </c>
      <c r="B21" s="753"/>
      <c r="C21" s="753"/>
      <c r="D21" s="753"/>
      <c r="E21" s="753"/>
      <c r="F21" s="753"/>
      <c r="G21" s="753"/>
      <c r="H21" s="753"/>
      <c r="I21" s="753"/>
      <c r="J21" s="753"/>
    </row>
    <row r="22" spans="1:10" ht="36.75" customHeight="1" thickBot="1">
      <c r="A22" s="710" t="s">
        <v>3</v>
      </c>
      <c r="B22" s="720" t="s">
        <v>10</v>
      </c>
      <c r="C22" s="726"/>
      <c r="D22" s="763"/>
      <c r="E22" s="710" t="s">
        <v>6</v>
      </c>
      <c r="F22" s="710" t="s">
        <v>8</v>
      </c>
      <c r="G22" s="713" t="s">
        <v>7</v>
      </c>
      <c r="H22" s="714"/>
      <c r="I22" s="714"/>
      <c r="J22" s="756"/>
    </row>
    <row r="23" spans="1:10" ht="13.5" customHeight="1" thickBot="1">
      <c r="A23" s="711"/>
      <c r="B23" s="764"/>
      <c r="C23" s="765"/>
      <c r="D23" s="766"/>
      <c r="E23" s="711"/>
      <c r="F23" s="712"/>
      <c r="G23" s="29"/>
      <c r="H23" s="713" t="s">
        <v>9</v>
      </c>
      <c r="I23" s="714"/>
      <c r="J23" s="756"/>
    </row>
    <row r="24" spans="1:10" ht="13.5" thickBot="1">
      <c r="A24" s="712"/>
      <c r="B24" s="721"/>
      <c r="C24" s="767"/>
      <c r="D24" s="768"/>
      <c r="E24" s="712"/>
      <c r="F24" s="29">
        <v>2016</v>
      </c>
      <c r="G24" s="29">
        <v>2017</v>
      </c>
      <c r="H24" s="29">
        <v>2018</v>
      </c>
      <c r="I24" s="29">
        <v>2019</v>
      </c>
      <c r="J24" s="29">
        <v>2020</v>
      </c>
    </row>
    <row r="25" spans="1:10" ht="46.5" customHeight="1">
      <c r="A25" s="40" t="s">
        <v>244</v>
      </c>
      <c r="B25" s="772" t="s">
        <v>247</v>
      </c>
      <c r="C25" s="773"/>
      <c r="D25" s="774"/>
      <c r="E25" s="26" t="s">
        <v>85</v>
      </c>
      <c r="F25" s="538">
        <v>637.6</v>
      </c>
      <c r="G25" s="538">
        <v>662.3</v>
      </c>
      <c r="H25" s="538">
        <v>662.3</v>
      </c>
      <c r="I25" s="538">
        <v>662.3</v>
      </c>
      <c r="J25" s="538">
        <v>662.3</v>
      </c>
    </row>
    <row r="26" spans="1:10" ht="48.75" customHeight="1">
      <c r="A26" s="40" t="s">
        <v>399</v>
      </c>
      <c r="B26" s="772" t="s">
        <v>247</v>
      </c>
      <c r="C26" s="773"/>
      <c r="D26" s="774"/>
      <c r="E26" s="26" t="s">
        <v>85</v>
      </c>
      <c r="F26" s="538">
        <v>6000</v>
      </c>
      <c r="G26" s="538">
        <v>6000</v>
      </c>
      <c r="H26" s="538">
        <v>6000</v>
      </c>
      <c r="I26" s="538">
        <v>6000</v>
      </c>
      <c r="J26" s="538">
        <v>6000</v>
      </c>
    </row>
    <row r="27" spans="1:10" ht="28.5" customHeight="1">
      <c r="A27" s="40" t="s">
        <v>245</v>
      </c>
      <c r="B27" s="772" t="s">
        <v>247</v>
      </c>
      <c r="C27" s="773"/>
      <c r="D27" s="774"/>
      <c r="E27" s="384" t="s">
        <v>246</v>
      </c>
      <c r="F27" s="539">
        <v>434</v>
      </c>
      <c r="G27" s="539">
        <v>444</v>
      </c>
      <c r="H27" s="540">
        <v>444</v>
      </c>
      <c r="I27" s="541">
        <v>444</v>
      </c>
      <c r="J27" s="541">
        <v>444</v>
      </c>
    </row>
    <row r="28" spans="1:10" ht="12.75">
      <c r="A28" s="40"/>
      <c r="B28" s="757"/>
      <c r="C28" s="758"/>
      <c r="D28" s="759"/>
      <c r="E28" s="85"/>
      <c r="F28" s="85"/>
      <c r="G28" s="85"/>
      <c r="H28" s="85"/>
      <c r="I28" s="85"/>
      <c r="J28" s="85"/>
    </row>
  </sheetData>
  <sheetProtection/>
  <mergeCells count="32">
    <mergeCell ref="B3:L3"/>
    <mergeCell ref="B4:L4"/>
    <mergeCell ref="B5:L5"/>
    <mergeCell ref="B6:L6"/>
    <mergeCell ref="K14:K15"/>
    <mergeCell ref="L13:L15"/>
    <mergeCell ref="H13:K13"/>
    <mergeCell ref="B8:L8"/>
    <mergeCell ref="H14:H15"/>
    <mergeCell ref="I14:J14"/>
    <mergeCell ref="B13:E13"/>
    <mergeCell ref="F13:F15"/>
    <mergeCell ref="B9:L9"/>
    <mergeCell ref="C14:D14"/>
    <mergeCell ref="H23:J23"/>
    <mergeCell ref="A21:J21"/>
    <mergeCell ref="C7:D7"/>
    <mergeCell ref="F7:I7"/>
    <mergeCell ref="E14:E15"/>
    <mergeCell ref="J7:L7"/>
    <mergeCell ref="G22:J22"/>
    <mergeCell ref="A12:J12"/>
    <mergeCell ref="A13:A15"/>
    <mergeCell ref="G13:G15"/>
    <mergeCell ref="E22:E24"/>
    <mergeCell ref="F22:F23"/>
    <mergeCell ref="B28:D28"/>
    <mergeCell ref="B27:D27"/>
    <mergeCell ref="A22:A24"/>
    <mergeCell ref="B22:D24"/>
    <mergeCell ref="B26:D26"/>
    <mergeCell ref="B25:D25"/>
  </mergeCells>
  <printOptions/>
  <pageMargins left="0.7086614173228347" right="0.2" top="0.35433070866141736" bottom="0.15748031496062992" header="0.31496062992125984" footer="0.11811023622047245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32.00390625" style="0" customWidth="1"/>
    <col min="2" max="4" width="11.28125" style="0" bestFit="1" customWidth="1"/>
    <col min="5" max="5" width="11.57421875" style="0" customWidth="1"/>
    <col min="6" max="6" width="11.00390625" style="0" customWidth="1"/>
    <col min="7" max="7" width="11.8515625" style="0" customWidth="1"/>
    <col min="8" max="9" width="11.00390625" style="0" customWidth="1"/>
    <col min="10" max="10" width="11.8515625" style="0" customWidth="1"/>
    <col min="11" max="11" width="12.28125" style="0" customWidth="1"/>
    <col min="12" max="12" width="12.140625" style="0" customWidth="1"/>
  </cols>
  <sheetData>
    <row r="1" spans="1:14" ht="12.75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 t="s">
        <v>409</v>
      </c>
      <c r="M1" s="1"/>
      <c r="N1" s="1"/>
    </row>
    <row r="2" spans="1:12" ht="24" customHeight="1" thickBot="1">
      <c r="A2" s="391" t="s">
        <v>27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</row>
    <row r="3" spans="1:12" ht="24" customHeight="1" thickBot="1">
      <c r="A3" s="392" t="s">
        <v>28</v>
      </c>
      <c r="B3" s="791" t="s">
        <v>203</v>
      </c>
      <c r="C3" s="804"/>
      <c r="D3" s="804"/>
      <c r="E3" s="804"/>
      <c r="F3" s="804"/>
      <c r="G3" s="804"/>
      <c r="H3" s="804"/>
      <c r="I3" s="804"/>
      <c r="J3" s="804"/>
      <c r="K3" s="804"/>
      <c r="L3" s="804"/>
    </row>
    <row r="4" spans="1:12" ht="42.75" customHeight="1" thickBot="1">
      <c r="A4" s="393" t="s">
        <v>29</v>
      </c>
      <c r="B4" s="805" t="s">
        <v>296</v>
      </c>
      <c r="C4" s="806"/>
      <c r="D4" s="806"/>
      <c r="E4" s="806"/>
      <c r="F4" s="806"/>
      <c r="G4" s="806"/>
      <c r="H4" s="806"/>
      <c r="I4" s="806"/>
      <c r="J4" s="806"/>
      <c r="K4" s="806"/>
      <c r="L4" s="806"/>
    </row>
    <row r="5" spans="1:12" ht="62.25" customHeight="1" thickBot="1">
      <c r="A5" s="394" t="s">
        <v>30</v>
      </c>
      <c r="B5" s="781" t="s">
        <v>370</v>
      </c>
      <c r="C5" s="782"/>
      <c r="D5" s="782"/>
      <c r="E5" s="782"/>
      <c r="F5" s="782"/>
      <c r="G5" s="782"/>
      <c r="H5" s="782"/>
      <c r="I5" s="782"/>
      <c r="J5" s="782"/>
      <c r="K5" s="782"/>
      <c r="L5" s="783"/>
    </row>
    <row r="6" spans="1:12" ht="108.75" customHeight="1" thickBot="1">
      <c r="A6" s="395" t="s">
        <v>5</v>
      </c>
      <c r="B6" s="786" t="s">
        <v>371</v>
      </c>
      <c r="C6" s="782"/>
      <c r="D6" s="782"/>
      <c r="E6" s="782"/>
      <c r="F6" s="782"/>
      <c r="G6" s="782"/>
      <c r="H6" s="782"/>
      <c r="I6" s="782"/>
      <c r="J6" s="782"/>
      <c r="K6" s="782"/>
      <c r="L6" s="783"/>
    </row>
    <row r="7" spans="1:12" ht="57" customHeight="1" thickBot="1">
      <c r="A7" s="396" t="s">
        <v>32</v>
      </c>
      <c r="B7" s="397" t="s">
        <v>230</v>
      </c>
      <c r="C7" s="787" t="s">
        <v>33</v>
      </c>
      <c r="D7" s="788"/>
      <c r="E7" s="397"/>
      <c r="F7" s="789" t="s">
        <v>34</v>
      </c>
      <c r="G7" s="790"/>
      <c r="H7" s="790"/>
      <c r="I7" s="791"/>
      <c r="J7" s="792" t="s">
        <v>35</v>
      </c>
      <c r="K7" s="792"/>
      <c r="L7" s="792"/>
    </row>
    <row r="8" spans="1:12" ht="66.75" customHeight="1" thickBot="1">
      <c r="A8" s="396" t="s">
        <v>36</v>
      </c>
      <c r="B8" s="812" t="s">
        <v>248</v>
      </c>
      <c r="C8" s="813"/>
      <c r="D8" s="813"/>
      <c r="E8" s="813"/>
      <c r="F8" s="813"/>
      <c r="G8" s="813"/>
      <c r="H8" s="813"/>
      <c r="I8" s="813"/>
      <c r="J8" s="813"/>
      <c r="K8" s="813"/>
      <c r="L8" s="814"/>
    </row>
    <row r="9" spans="1:12" ht="125.25" customHeight="1" thickBot="1">
      <c r="A9" s="396" t="s">
        <v>31</v>
      </c>
      <c r="B9" s="808" t="s">
        <v>401</v>
      </c>
      <c r="C9" s="809"/>
      <c r="D9" s="809"/>
      <c r="E9" s="809"/>
      <c r="F9" s="809"/>
      <c r="G9" s="809"/>
      <c r="H9" s="809"/>
      <c r="I9" s="809"/>
      <c r="J9" s="809"/>
      <c r="K9" s="809"/>
      <c r="L9" s="809"/>
    </row>
    <row r="10" spans="1:12" ht="20.25" customHeight="1">
      <c r="A10" s="398"/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</row>
    <row r="11" spans="1:12" ht="20.25" customHeight="1">
      <c r="A11" s="391" t="s">
        <v>26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</row>
    <row r="12" spans="1:12" ht="35.25" customHeight="1" thickBot="1">
      <c r="A12" s="797" t="s">
        <v>332</v>
      </c>
      <c r="B12" s="797"/>
      <c r="C12" s="797"/>
      <c r="D12" s="797"/>
      <c r="E12" s="797"/>
      <c r="F12" s="797"/>
      <c r="G12" s="797"/>
      <c r="H12" s="797"/>
      <c r="I12" s="797"/>
      <c r="J12" s="797"/>
      <c r="K12" s="797"/>
      <c r="L12" s="399" t="s">
        <v>38</v>
      </c>
    </row>
    <row r="13" spans="1:12" ht="13.5" customHeight="1" thickBot="1">
      <c r="A13" s="799" t="s">
        <v>62</v>
      </c>
      <c r="B13" s="784" t="s">
        <v>20</v>
      </c>
      <c r="C13" s="807"/>
      <c r="D13" s="807"/>
      <c r="E13" s="807"/>
      <c r="F13" s="799" t="s">
        <v>21</v>
      </c>
      <c r="G13" s="799" t="s">
        <v>22</v>
      </c>
      <c r="H13" s="810" t="s">
        <v>23</v>
      </c>
      <c r="I13" s="811"/>
      <c r="J13" s="811"/>
      <c r="K13" s="811"/>
      <c r="L13" s="793" t="s">
        <v>25</v>
      </c>
    </row>
    <row r="14" spans="1:12" ht="13.5" customHeight="1" thickBot="1">
      <c r="A14" s="800"/>
      <c r="B14" s="400"/>
      <c r="C14" s="802" t="s">
        <v>18</v>
      </c>
      <c r="D14" s="803"/>
      <c r="E14" s="784" t="s">
        <v>24</v>
      </c>
      <c r="F14" s="800"/>
      <c r="G14" s="800"/>
      <c r="H14" s="784" t="s">
        <v>13</v>
      </c>
      <c r="I14" s="802" t="s">
        <v>18</v>
      </c>
      <c r="J14" s="803"/>
      <c r="K14" s="784" t="s">
        <v>24</v>
      </c>
      <c r="L14" s="794"/>
    </row>
    <row r="15" spans="1:12" ht="43.5" customHeight="1" thickBot="1">
      <c r="A15" s="801"/>
      <c r="B15" s="401" t="s">
        <v>13</v>
      </c>
      <c r="C15" s="402" t="s">
        <v>17</v>
      </c>
      <c r="D15" s="403" t="s">
        <v>19</v>
      </c>
      <c r="E15" s="785"/>
      <c r="F15" s="801"/>
      <c r="G15" s="801"/>
      <c r="H15" s="801"/>
      <c r="I15" s="402" t="s">
        <v>17</v>
      </c>
      <c r="J15" s="403" t="s">
        <v>19</v>
      </c>
      <c r="K15" s="785"/>
      <c r="L15" s="794"/>
    </row>
    <row r="16" spans="1:12" ht="20.25" customHeight="1" thickBot="1">
      <c r="A16" s="404">
        <v>2018</v>
      </c>
      <c r="B16" s="405">
        <v>31638.1</v>
      </c>
      <c r="C16" s="405">
        <v>23345.3</v>
      </c>
      <c r="D16" s="405">
        <v>3468</v>
      </c>
      <c r="E16" s="405"/>
      <c r="F16" s="405"/>
      <c r="G16" s="405"/>
      <c r="H16" s="405"/>
      <c r="I16" s="405"/>
      <c r="J16" s="405"/>
      <c r="K16" s="406"/>
      <c r="L16" s="407">
        <f>SUM(B16,E16,F16,G16,H16,K16)</f>
        <v>31638.1</v>
      </c>
    </row>
    <row r="17" spans="1:12" ht="21.75" customHeight="1">
      <c r="A17" s="404">
        <v>2019</v>
      </c>
      <c r="B17" s="405">
        <v>31825.2</v>
      </c>
      <c r="C17" s="405">
        <v>23483.3</v>
      </c>
      <c r="D17" s="405">
        <v>3488.5</v>
      </c>
      <c r="E17" s="405"/>
      <c r="F17" s="405"/>
      <c r="G17" s="405"/>
      <c r="H17" s="405"/>
      <c r="I17" s="405"/>
      <c r="J17" s="405"/>
      <c r="K17" s="406"/>
      <c r="L17" s="407">
        <f>SUM(B17,E17,F17,G17,H17,K17)</f>
        <v>31825.2</v>
      </c>
    </row>
    <row r="18" spans="1:12" ht="23.25" customHeight="1">
      <c r="A18" s="408">
        <v>2020</v>
      </c>
      <c r="B18" s="409">
        <v>31952</v>
      </c>
      <c r="C18" s="409">
        <v>23564.3</v>
      </c>
      <c r="D18" s="409">
        <v>3500.5</v>
      </c>
      <c r="E18" s="409"/>
      <c r="F18" s="409"/>
      <c r="G18" s="409"/>
      <c r="H18" s="409"/>
      <c r="I18" s="409"/>
      <c r="J18" s="409"/>
      <c r="K18" s="409"/>
      <c r="L18" s="410">
        <f>SUM(B18,E18,F18,G18,H18,K18)</f>
        <v>31952</v>
      </c>
    </row>
    <row r="19" spans="1:12" ht="12.7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</row>
    <row r="20" spans="1:12" ht="12.75">
      <c r="A20" s="411" t="s">
        <v>37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</row>
    <row r="21" spans="1:12" ht="33" customHeight="1" thickBot="1">
      <c r="A21" s="797" t="s">
        <v>233</v>
      </c>
      <c r="B21" s="798"/>
      <c r="C21" s="798"/>
      <c r="D21" s="798"/>
      <c r="E21" s="798"/>
      <c r="F21" s="798"/>
      <c r="G21" s="798"/>
      <c r="H21" s="798"/>
      <c r="I21" s="798"/>
      <c r="J21" s="798"/>
      <c r="K21" s="389"/>
      <c r="L21" s="389"/>
    </row>
    <row r="22" spans="1:12" ht="36.75" customHeight="1">
      <c r="A22" s="784" t="s">
        <v>3</v>
      </c>
      <c r="B22" s="796" t="s">
        <v>10</v>
      </c>
      <c r="C22" s="796"/>
      <c r="D22" s="796"/>
      <c r="E22" s="796" t="s">
        <v>6</v>
      </c>
      <c r="F22" s="796" t="s">
        <v>8</v>
      </c>
      <c r="G22" s="796" t="s">
        <v>7</v>
      </c>
      <c r="H22" s="796"/>
      <c r="I22" s="796"/>
      <c r="J22" s="796"/>
      <c r="K22" s="389"/>
      <c r="L22" s="389"/>
    </row>
    <row r="23" spans="1:12" ht="13.5" customHeight="1">
      <c r="A23" s="795"/>
      <c r="B23" s="796"/>
      <c r="C23" s="796"/>
      <c r="D23" s="796"/>
      <c r="E23" s="796"/>
      <c r="F23" s="796"/>
      <c r="G23" s="412"/>
      <c r="H23" s="796" t="s">
        <v>9</v>
      </c>
      <c r="I23" s="796"/>
      <c r="J23" s="796"/>
      <c r="K23" s="389"/>
      <c r="L23" s="389"/>
    </row>
    <row r="24" spans="1:12" ht="13.5" thickBot="1">
      <c r="A24" s="785"/>
      <c r="B24" s="796"/>
      <c r="C24" s="796"/>
      <c r="D24" s="796"/>
      <c r="E24" s="796"/>
      <c r="F24" s="412">
        <v>2016</v>
      </c>
      <c r="G24" s="412">
        <v>2017</v>
      </c>
      <c r="H24" s="412">
        <v>2018</v>
      </c>
      <c r="I24" s="412">
        <v>2019</v>
      </c>
      <c r="J24" s="412">
        <v>2020</v>
      </c>
      <c r="K24" s="389"/>
      <c r="L24" s="389"/>
    </row>
    <row r="25" spans="1:12" ht="46.5" customHeight="1">
      <c r="A25" s="413" t="s">
        <v>249</v>
      </c>
      <c r="B25" s="815" t="s">
        <v>260</v>
      </c>
      <c r="C25" s="815"/>
      <c r="D25" s="815"/>
      <c r="E25" s="414" t="s">
        <v>60</v>
      </c>
      <c r="F25" s="414">
        <v>9</v>
      </c>
      <c r="G25" s="414">
        <v>9</v>
      </c>
      <c r="H25" s="415">
        <v>9</v>
      </c>
      <c r="I25" s="415">
        <v>9</v>
      </c>
      <c r="J25" s="415">
        <v>9</v>
      </c>
      <c r="K25" s="389"/>
      <c r="L25" s="389"/>
    </row>
    <row r="26" spans="1:12" ht="48.75" customHeight="1">
      <c r="A26" s="413" t="s">
        <v>250</v>
      </c>
      <c r="B26" s="815" t="s">
        <v>260</v>
      </c>
      <c r="C26" s="815"/>
      <c r="D26" s="815"/>
      <c r="E26" s="414" t="s">
        <v>0</v>
      </c>
      <c r="F26" s="414">
        <v>125.1</v>
      </c>
      <c r="G26" s="414">
        <v>125.1</v>
      </c>
      <c r="H26" s="414">
        <v>125.1</v>
      </c>
      <c r="I26" s="414">
        <v>125.1</v>
      </c>
      <c r="J26" s="414">
        <v>125.1</v>
      </c>
      <c r="K26" s="389"/>
      <c r="L26" s="389"/>
    </row>
    <row r="27" spans="1:12" ht="34.5" customHeight="1">
      <c r="A27" s="413" t="s">
        <v>251</v>
      </c>
      <c r="B27" s="815" t="s">
        <v>260</v>
      </c>
      <c r="C27" s="815"/>
      <c r="D27" s="815"/>
      <c r="E27" s="414" t="s">
        <v>60</v>
      </c>
      <c r="F27" s="414">
        <v>8616</v>
      </c>
      <c r="G27" s="414">
        <v>8616</v>
      </c>
      <c r="H27" s="415">
        <v>8616</v>
      </c>
      <c r="I27" s="415">
        <v>8616</v>
      </c>
      <c r="J27" s="415">
        <v>8616</v>
      </c>
      <c r="K27" s="389"/>
      <c r="L27" s="389"/>
    </row>
    <row r="28" spans="1:12" ht="26.25" customHeight="1">
      <c r="A28" s="413" t="s">
        <v>252</v>
      </c>
      <c r="B28" s="815" t="s">
        <v>260</v>
      </c>
      <c r="C28" s="815"/>
      <c r="D28" s="815"/>
      <c r="E28" s="416" t="s">
        <v>85</v>
      </c>
      <c r="F28" s="417">
        <v>417.2</v>
      </c>
      <c r="G28" s="417">
        <v>417.2</v>
      </c>
      <c r="H28" s="417">
        <v>417.2</v>
      </c>
      <c r="I28" s="417">
        <v>417.2</v>
      </c>
      <c r="J28" s="417">
        <v>417.2</v>
      </c>
      <c r="K28" s="389"/>
      <c r="L28" s="389"/>
    </row>
    <row r="29" spans="1:12" ht="32.25" customHeight="1">
      <c r="A29" s="413" t="s">
        <v>253</v>
      </c>
      <c r="B29" s="815" t="s">
        <v>260</v>
      </c>
      <c r="C29" s="815"/>
      <c r="D29" s="815"/>
      <c r="E29" s="416" t="s">
        <v>85</v>
      </c>
      <c r="F29" s="417">
        <v>12.1</v>
      </c>
      <c r="G29" s="418">
        <v>12.1</v>
      </c>
      <c r="H29" s="418">
        <v>12.1</v>
      </c>
      <c r="I29" s="418">
        <v>12.1</v>
      </c>
      <c r="J29" s="418">
        <v>12.1</v>
      </c>
      <c r="K29" s="389"/>
      <c r="L29" s="389"/>
    </row>
    <row r="30" spans="1:12" ht="30.75" customHeight="1">
      <c r="A30" s="419" t="s">
        <v>254</v>
      </c>
      <c r="B30" s="815" t="s">
        <v>260</v>
      </c>
      <c r="C30" s="815"/>
      <c r="D30" s="815"/>
      <c r="E30" s="416" t="s">
        <v>85</v>
      </c>
      <c r="F30" s="418">
        <v>14.2</v>
      </c>
      <c r="G30" s="418">
        <v>14.2</v>
      </c>
      <c r="H30" s="418">
        <v>14.2</v>
      </c>
      <c r="I30" s="418">
        <v>14.2</v>
      </c>
      <c r="J30" s="418">
        <v>15421</v>
      </c>
      <c r="K30" s="389"/>
      <c r="L30" s="389"/>
    </row>
    <row r="31" spans="1:12" ht="32.25" customHeight="1">
      <c r="A31" s="419" t="s">
        <v>255</v>
      </c>
      <c r="B31" s="815" t="s">
        <v>260</v>
      </c>
      <c r="C31" s="815"/>
      <c r="D31" s="815"/>
      <c r="E31" s="416" t="s">
        <v>85</v>
      </c>
      <c r="F31" s="418">
        <v>6.25</v>
      </c>
      <c r="G31" s="418">
        <v>6.25</v>
      </c>
      <c r="H31" s="418">
        <v>6.25</v>
      </c>
      <c r="I31" s="418">
        <v>6.25</v>
      </c>
      <c r="J31" s="418">
        <v>6.25</v>
      </c>
      <c r="K31" s="389"/>
      <c r="L31" s="389"/>
    </row>
    <row r="32" spans="1:12" ht="39.75" customHeight="1">
      <c r="A32" s="419" t="s">
        <v>256</v>
      </c>
      <c r="B32" s="815" t="s">
        <v>260</v>
      </c>
      <c r="C32" s="815"/>
      <c r="D32" s="815"/>
      <c r="E32" s="416" t="s">
        <v>405</v>
      </c>
      <c r="F32" s="418">
        <v>3429</v>
      </c>
      <c r="G32" s="418">
        <v>3429</v>
      </c>
      <c r="H32" s="418">
        <v>3429</v>
      </c>
      <c r="I32" s="418">
        <v>3429</v>
      </c>
      <c r="J32" s="418">
        <v>3429</v>
      </c>
      <c r="K32" s="389"/>
      <c r="L32" s="389"/>
    </row>
    <row r="33" spans="1:12" ht="36.75" customHeight="1">
      <c r="A33" s="413" t="s">
        <v>257</v>
      </c>
      <c r="B33" s="815" t="s">
        <v>260</v>
      </c>
      <c r="C33" s="815"/>
      <c r="D33" s="815"/>
      <c r="E33" s="416" t="s">
        <v>60</v>
      </c>
      <c r="F33" s="418">
        <v>2733</v>
      </c>
      <c r="G33" s="418">
        <v>2733</v>
      </c>
      <c r="H33" s="418">
        <v>2733</v>
      </c>
      <c r="I33" s="418">
        <v>2733</v>
      </c>
      <c r="J33" s="418">
        <v>2733</v>
      </c>
      <c r="K33" s="389"/>
      <c r="L33" s="389"/>
    </row>
    <row r="34" spans="1:12" ht="35.25" customHeight="1">
      <c r="A34" s="413" t="s">
        <v>258</v>
      </c>
      <c r="B34" s="815" t="s">
        <v>260</v>
      </c>
      <c r="C34" s="815"/>
      <c r="D34" s="815"/>
      <c r="E34" s="415" t="s">
        <v>60</v>
      </c>
      <c r="F34" s="418">
        <v>26837</v>
      </c>
      <c r="G34" s="418">
        <v>26837</v>
      </c>
      <c r="H34" s="418">
        <v>26837</v>
      </c>
      <c r="I34" s="418">
        <v>26837</v>
      </c>
      <c r="J34" s="418">
        <v>26837</v>
      </c>
      <c r="K34" s="389"/>
      <c r="L34" s="389"/>
    </row>
    <row r="35" spans="1:12" ht="51">
      <c r="A35" s="413" t="s">
        <v>259</v>
      </c>
      <c r="B35" s="815" t="s">
        <v>260</v>
      </c>
      <c r="C35" s="815"/>
      <c r="D35" s="815"/>
      <c r="E35" s="416" t="s">
        <v>60</v>
      </c>
      <c r="F35" s="418">
        <v>3246</v>
      </c>
      <c r="G35" s="418">
        <v>3246</v>
      </c>
      <c r="H35" s="418">
        <v>3246</v>
      </c>
      <c r="I35" s="418">
        <v>3246</v>
      </c>
      <c r="J35" s="418">
        <v>3246</v>
      </c>
      <c r="K35" s="389"/>
      <c r="L35" s="389"/>
    </row>
  </sheetData>
  <sheetProtection/>
  <mergeCells count="39">
    <mergeCell ref="B28:D28"/>
    <mergeCell ref="B27:D27"/>
    <mergeCell ref="E14:E15"/>
    <mergeCell ref="B33:D33"/>
    <mergeCell ref="F22:F23"/>
    <mergeCell ref="G22:J22"/>
    <mergeCell ref="B26:D26"/>
    <mergeCell ref="B25:D25"/>
    <mergeCell ref="B34:D34"/>
    <mergeCell ref="B35:D35"/>
    <mergeCell ref="B29:D29"/>
    <mergeCell ref="B30:D30"/>
    <mergeCell ref="B31:D31"/>
    <mergeCell ref="B32:D32"/>
    <mergeCell ref="B3:L3"/>
    <mergeCell ref="B4:L4"/>
    <mergeCell ref="B13:E13"/>
    <mergeCell ref="F13:F15"/>
    <mergeCell ref="G13:G15"/>
    <mergeCell ref="C14:D14"/>
    <mergeCell ref="B9:L9"/>
    <mergeCell ref="H13:K13"/>
    <mergeCell ref="B8:L8"/>
    <mergeCell ref="H14:H15"/>
    <mergeCell ref="A22:A24"/>
    <mergeCell ref="B22:D24"/>
    <mergeCell ref="E22:E24"/>
    <mergeCell ref="A21:J21"/>
    <mergeCell ref="H23:J23"/>
    <mergeCell ref="A12:K12"/>
    <mergeCell ref="A13:A15"/>
    <mergeCell ref="I14:J14"/>
    <mergeCell ref="B5:L5"/>
    <mergeCell ref="K14:K15"/>
    <mergeCell ref="B6:L6"/>
    <mergeCell ref="C7:D7"/>
    <mergeCell ref="F7:I7"/>
    <mergeCell ref="J7:L7"/>
    <mergeCell ref="L13:L15"/>
  </mergeCells>
  <printOptions/>
  <pageMargins left="0.7086614173228347" right="0.1968503937007874" top="0.35433070866141736" bottom="0.15748031496062992" header="0.31496062992125984" footer="0.11811023622047245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32.00390625" style="0" customWidth="1"/>
    <col min="2" max="4" width="11.28125" style="0" bestFit="1" customWidth="1"/>
    <col min="5" max="5" width="11.57421875" style="0" customWidth="1"/>
    <col min="6" max="6" width="11.00390625" style="0" customWidth="1"/>
    <col min="7" max="7" width="11.8515625" style="0" customWidth="1"/>
    <col min="8" max="9" width="11.00390625" style="0" customWidth="1"/>
    <col min="10" max="10" width="11.8515625" style="0" customWidth="1"/>
    <col min="11" max="11" width="12.28125" style="0" customWidth="1"/>
    <col min="12" max="12" width="12.140625" style="0" customWidth="1"/>
  </cols>
  <sheetData>
    <row r="1" spans="12:14" ht="12.75">
      <c r="L1" s="1" t="s">
        <v>409</v>
      </c>
      <c r="M1" s="1"/>
      <c r="N1" s="1"/>
    </row>
    <row r="2" ht="24" customHeight="1" thickBot="1">
      <c r="A2" s="6" t="s">
        <v>27</v>
      </c>
    </row>
    <row r="3" spans="1:12" ht="24" customHeight="1" thickBot="1">
      <c r="A3" s="21" t="s">
        <v>28</v>
      </c>
      <c r="B3" s="742" t="s">
        <v>203</v>
      </c>
      <c r="C3" s="743"/>
      <c r="D3" s="743"/>
      <c r="E3" s="743"/>
      <c r="F3" s="743"/>
      <c r="G3" s="743"/>
      <c r="H3" s="743"/>
      <c r="I3" s="743"/>
      <c r="J3" s="743"/>
      <c r="K3" s="743"/>
      <c r="L3" s="743"/>
    </row>
    <row r="4" spans="1:12" ht="42.75" customHeight="1" thickBot="1">
      <c r="A4" s="119" t="s">
        <v>29</v>
      </c>
      <c r="B4" s="742" t="s">
        <v>261</v>
      </c>
      <c r="C4" s="743"/>
      <c r="D4" s="743"/>
      <c r="E4" s="743"/>
      <c r="F4" s="743"/>
      <c r="G4" s="743"/>
      <c r="H4" s="743"/>
      <c r="I4" s="743"/>
      <c r="J4" s="743"/>
      <c r="K4" s="743"/>
      <c r="L4" s="743"/>
    </row>
    <row r="5" spans="1:12" ht="33.75" customHeight="1" thickBot="1">
      <c r="A5" s="5" t="s">
        <v>30</v>
      </c>
      <c r="B5" s="816" t="s">
        <v>262</v>
      </c>
      <c r="C5" s="755"/>
      <c r="D5" s="755"/>
      <c r="E5" s="755"/>
      <c r="F5" s="755"/>
      <c r="G5" s="755"/>
      <c r="H5" s="755"/>
      <c r="I5" s="755"/>
      <c r="J5" s="755"/>
      <c r="K5" s="755"/>
      <c r="L5" s="755"/>
    </row>
    <row r="6" spans="1:12" ht="34.5" customHeight="1" thickBot="1">
      <c r="A6" s="24" t="s">
        <v>5</v>
      </c>
      <c r="B6" s="744" t="s">
        <v>91</v>
      </c>
      <c r="C6" s="745"/>
      <c r="D6" s="745"/>
      <c r="E6" s="745"/>
      <c r="F6" s="745"/>
      <c r="G6" s="745"/>
      <c r="H6" s="745"/>
      <c r="I6" s="745"/>
      <c r="J6" s="745"/>
      <c r="K6" s="745"/>
      <c r="L6" s="746"/>
    </row>
    <row r="7" spans="1:12" ht="26.25" customHeight="1" thickBot="1">
      <c r="A7" s="22" t="s">
        <v>32</v>
      </c>
      <c r="B7" s="108" t="s">
        <v>230</v>
      </c>
      <c r="C7" s="747" t="s">
        <v>33</v>
      </c>
      <c r="D7" s="748"/>
      <c r="E7" s="23"/>
      <c r="F7" s="749" t="s">
        <v>34</v>
      </c>
      <c r="G7" s="745"/>
      <c r="H7" s="745"/>
      <c r="I7" s="746"/>
      <c r="J7" s="750" t="s">
        <v>35</v>
      </c>
      <c r="K7" s="750"/>
      <c r="L7" s="750"/>
    </row>
    <row r="8" spans="1:12" ht="45.75" customHeight="1" thickBot="1">
      <c r="A8" s="22" t="s">
        <v>36</v>
      </c>
      <c r="B8" s="816" t="s">
        <v>118</v>
      </c>
      <c r="C8" s="755"/>
      <c r="D8" s="755"/>
      <c r="E8" s="755"/>
      <c r="F8" s="755"/>
      <c r="G8" s="755"/>
      <c r="H8" s="755"/>
      <c r="I8" s="755"/>
      <c r="J8" s="755"/>
      <c r="K8" s="755"/>
      <c r="L8" s="755"/>
    </row>
    <row r="9" spans="1:12" ht="103.5" customHeight="1" thickBot="1">
      <c r="A9" s="22" t="s">
        <v>31</v>
      </c>
      <c r="B9" s="808" t="s">
        <v>401</v>
      </c>
      <c r="C9" s="809"/>
      <c r="D9" s="809"/>
      <c r="E9" s="809"/>
      <c r="F9" s="809"/>
      <c r="G9" s="809"/>
      <c r="H9" s="809"/>
      <c r="I9" s="809"/>
      <c r="J9" s="809"/>
      <c r="K9" s="809"/>
      <c r="L9" s="809"/>
    </row>
    <row r="10" ht="20.25" customHeight="1">
      <c r="A10" s="109"/>
    </row>
    <row r="11" ht="20.25" customHeight="1">
      <c r="A11" s="4" t="s">
        <v>26</v>
      </c>
    </row>
    <row r="12" spans="1:12" ht="46.5" customHeight="1" thickBot="1">
      <c r="A12" s="753" t="s">
        <v>267</v>
      </c>
      <c r="B12" s="753"/>
      <c r="C12" s="753"/>
      <c r="D12" s="753"/>
      <c r="E12" s="753"/>
      <c r="F12" s="753"/>
      <c r="G12" s="753"/>
      <c r="H12" s="753"/>
      <c r="I12" s="753"/>
      <c r="J12" s="753"/>
      <c r="L12" s="30" t="s">
        <v>38</v>
      </c>
    </row>
    <row r="13" spans="1:12" ht="13.5" customHeight="1" thickBot="1">
      <c r="A13" s="710" t="s">
        <v>62</v>
      </c>
      <c r="B13" s="720" t="s">
        <v>20</v>
      </c>
      <c r="C13" s="726"/>
      <c r="D13" s="726"/>
      <c r="E13" s="726"/>
      <c r="F13" s="710" t="s">
        <v>21</v>
      </c>
      <c r="G13" s="710" t="s">
        <v>22</v>
      </c>
      <c r="H13" s="713" t="s">
        <v>23</v>
      </c>
      <c r="I13" s="714"/>
      <c r="J13" s="714"/>
      <c r="K13" s="714"/>
      <c r="L13" s="715" t="s">
        <v>25</v>
      </c>
    </row>
    <row r="14" spans="1:12" ht="13.5" customHeight="1" thickBot="1">
      <c r="A14" s="711"/>
      <c r="B14" s="8"/>
      <c r="C14" s="718" t="s">
        <v>18</v>
      </c>
      <c r="D14" s="719"/>
      <c r="E14" s="720" t="s">
        <v>24</v>
      </c>
      <c r="F14" s="711"/>
      <c r="G14" s="711"/>
      <c r="H14" s="720" t="s">
        <v>13</v>
      </c>
      <c r="I14" s="718" t="s">
        <v>18</v>
      </c>
      <c r="J14" s="719"/>
      <c r="K14" s="720" t="s">
        <v>24</v>
      </c>
      <c r="L14" s="716"/>
    </row>
    <row r="15" spans="1:12" ht="43.5" customHeight="1" thickBot="1">
      <c r="A15" s="712"/>
      <c r="B15" s="7" t="s">
        <v>13</v>
      </c>
      <c r="C15" s="14" t="s">
        <v>17</v>
      </c>
      <c r="D15" s="15" t="s">
        <v>19</v>
      </c>
      <c r="E15" s="721"/>
      <c r="F15" s="712"/>
      <c r="G15" s="712"/>
      <c r="H15" s="712"/>
      <c r="I15" s="14" t="s">
        <v>17</v>
      </c>
      <c r="J15" s="15" t="s">
        <v>19</v>
      </c>
      <c r="K15" s="721"/>
      <c r="L15" s="716"/>
    </row>
    <row r="16" spans="1:12" ht="20.25" customHeight="1" thickBot="1">
      <c r="A16" s="19">
        <v>2018</v>
      </c>
      <c r="B16" s="11">
        <v>4367.9</v>
      </c>
      <c r="C16" s="11">
        <v>2611</v>
      </c>
      <c r="D16" s="11">
        <v>403.8</v>
      </c>
      <c r="E16" s="11"/>
      <c r="F16" s="11"/>
      <c r="G16" s="11"/>
      <c r="H16" s="11"/>
      <c r="I16" s="11"/>
      <c r="J16" s="11"/>
      <c r="K16" s="12"/>
      <c r="L16" s="18">
        <f>SUM(B16,E16,F16,G16,H16,K16)</f>
        <v>4367.9</v>
      </c>
    </row>
    <row r="17" spans="1:12" ht="28.5" customHeight="1">
      <c r="A17" s="19">
        <v>2019</v>
      </c>
      <c r="B17" s="11">
        <v>4393.7</v>
      </c>
      <c r="C17" s="11">
        <v>2626.4</v>
      </c>
      <c r="D17" s="11">
        <v>406.2</v>
      </c>
      <c r="E17" s="11"/>
      <c r="F17" s="11"/>
      <c r="G17" s="11"/>
      <c r="H17" s="11"/>
      <c r="I17" s="11"/>
      <c r="J17" s="11"/>
      <c r="K17" s="12"/>
      <c r="L17" s="18">
        <f>SUM(B17,E17,F17,G17,H17,K17)</f>
        <v>4393.7</v>
      </c>
    </row>
    <row r="18" spans="1:12" ht="30" customHeight="1">
      <c r="A18" s="385">
        <v>2020</v>
      </c>
      <c r="B18" s="386">
        <v>4411.2</v>
      </c>
      <c r="C18" s="386">
        <v>2635.5</v>
      </c>
      <c r="D18" s="386">
        <v>407.6</v>
      </c>
      <c r="E18" s="386"/>
      <c r="F18" s="386"/>
      <c r="G18" s="386"/>
      <c r="H18" s="386"/>
      <c r="I18" s="386"/>
      <c r="J18" s="386"/>
      <c r="K18" s="386"/>
      <c r="L18" s="387">
        <f>SUM(B18,E18,F18,G18,H18,K18)</f>
        <v>4411.2</v>
      </c>
    </row>
    <row r="20" ht="12.75">
      <c r="A20" s="2" t="s">
        <v>37</v>
      </c>
    </row>
    <row r="21" spans="1:10" ht="33" customHeight="1">
      <c r="A21" s="819"/>
      <c r="B21" s="819"/>
      <c r="C21" s="819"/>
      <c r="D21" s="819"/>
      <c r="E21" s="819"/>
      <c r="F21" s="819"/>
      <c r="G21" s="819"/>
      <c r="H21" s="819"/>
      <c r="I21" s="819"/>
      <c r="J21" s="819"/>
    </row>
    <row r="22" spans="1:10" ht="36.75" customHeight="1">
      <c r="A22" s="817" t="s">
        <v>3</v>
      </c>
      <c r="B22" s="817" t="s">
        <v>10</v>
      </c>
      <c r="C22" s="817"/>
      <c r="D22" s="817"/>
      <c r="E22" s="817" t="s">
        <v>6</v>
      </c>
      <c r="F22" s="817" t="s">
        <v>8</v>
      </c>
      <c r="G22" s="817" t="s">
        <v>7</v>
      </c>
      <c r="H22" s="817"/>
      <c r="I22" s="817"/>
      <c r="J22" s="817"/>
    </row>
    <row r="23" spans="1:10" ht="13.5" customHeight="1">
      <c r="A23" s="817"/>
      <c r="B23" s="817"/>
      <c r="C23" s="817"/>
      <c r="D23" s="817"/>
      <c r="E23" s="817"/>
      <c r="F23" s="817"/>
      <c r="G23" s="388"/>
      <c r="H23" s="817" t="s">
        <v>9</v>
      </c>
      <c r="I23" s="817"/>
      <c r="J23" s="817"/>
    </row>
    <row r="24" spans="1:10" ht="12.75">
      <c r="A24" s="817"/>
      <c r="B24" s="817"/>
      <c r="C24" s="817"/>
      <c r="D24" s="817"/>
      <c r="E24" s="817"/>
      <c r="F24" s="388">
        <v>2016</v>
      </c>
      <c r="G24" s="388">
        <v>2017</v>
      </c>
      <c r="H24" s="388">
        <v>2018</v>
      </c>
      <c r="I24" s="388">
        <v>2019</v>
      </c>
      <c r="J24" s="388">
        <v>2020</v>
      </c>
    </row>
    <row r="25" spans="1:10" ht="54.75" customHeight="1">
      <c r="A25" s="182" t="s">
        <v>263</v>
      </c>
      <c r="B25" s="818" t="s">
        <v>265</v>
      </c>
      <c r="C25" s="818"/>
      <c r="D25" s="818"/>
      <c r="E25" s="87" t="s">
        <v>56</v>
      </c>
      <c r="F25" s="120">
        <v>30.7</v>
      </c>
      <c r="G25" s="120">
        <v>30.7</v>
      </c>
      <c r="H25" s="120">
        <v>30.7</v>
      </c>
      <c r="I25" s="120">
        <v>30.7</v>
      </c>
      <c r="J25" s="120">
        <v>30.7</v>
      </c>
    </row>
    <row r="26" spans="1:10" ht="48.75" customHeight="1">
      <c r="A26" s="184" t="s">
        <v>266</v>
      </c>
      <c r="B26" s="818" t="s">
        <v>265</v>
      </c>
      <c r="C26" s="818"/>
      <c r="D26" s="818"/>
      <c r="E26" s="182" t="s">
        <v>56</v>
      </c>
      <c r="F26" s="120">
        <v>20</v>
      </c>
      <c r="G26" s="120">
        <v>20</v>
      </c>
      <c r="H26" s="120">
        <v>20</v>
      </c>
      <c r="I26" s="120">
        <v>20</v>
      </c>
      <c r="J26" s="120">
        <v>20</v>
      </c>
    </row>
    <row r="27" spans="1:10" ht="33.75" customHeight="1">
      <c r="A27" s="182" t="s">
        <v>264</v>
      </c>
      <c r="B27" s="818" t="s">
        <v>265</v>
      </c>
      <c r="C27" s="818"/>
      <c r="D27" s="818"/>
      <c r="E27" s="87" t="s">
        <v>60</v>
      </c>
      <c r="F27" s="120">
        <v>4</v>
      </c>
      <c r="G27" s="120">
        <v>4</v>
      </c>
      <c r="H27" s="420">
        <v>4</v>
      </c>
      <c r="I27" s="121">
        <v>4</v>
      </c>
      <c r="J27" s="121">
        <v>4</v>
      </c>
    </row>
  </sheetData>
  <sheetProtection/>
  <mergeCells count="31">
    <mergeCell ref="B27:D27"/>
    <mergeCell ref="A22:A24"/>
    <mergeCell ref="B22:D24"/>
    <mergeCell ref="B25:D25"/>
    <mergeCell ref="B26:D26"/>
    <mergeCell ref="A21:J21"/>
    <mergeCell ref="H14:H15"/>
    <mergeCell ref="I14:J14"/>
    <mergeCell ref="E14:E15"/>
    <mergeCell ref="H23:J23"/>
    <mergeCell ref="E22:E24"/>
    <mergeCell ref="F22:F23"/>
    <mergeCell ref="G22:J22"/>
    <mergeCell ref="K14:K15"/>
    <mergeCell ref="A13:A15"/>
    <mergeCell ref="B13:E13"/>
    <mergeCell ref="G13:G15"/>
    <mergeCell ref="C14:D14"/>
    <mergeCell ref="B8:L8"/>
    <mergeCell ref="A12:J12"/>
    <mergeCell ref="B9:L9"/>
    <mergeCell ref="F13:F15"/>
    <mergeCell ref="L13:L15"/>
    <mergeCell ref="H13:K13"/>
    <mergeCell ref="B3:L3"/>
    <mergeCell ref="B4:L4"/>
    <mergeCell ref="B5:L5"/>
    <mergeCell ref="B6:L6"/>
    <mergeCell ref="C7:D7"/>
    <mergeCell ref="F7:I7"/>
    <mergeCell ref="J7:L7"/>
  </mergeCells>
  <printOptions/>
  <pageMargins left="0.7086614173228347" right="0.2" top="0.35433070866141736" bottom="0.15748031496062992" header="0.31496062992125984" footer="0.1181102362204724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shtybaeva</cp:lastModifiedBy>
  <cp:lastPrinted>2017-07-04T03:42:42Z</cp:lastPrinted>
  <dcterms:created xsi:type="dcterms:W3CDTF">2012-05-03T04:04:54Z</dcterms:created>
  <dcterms:modified xsi:type="dcterms:W3CDTF">2017-07-04T03:54:38Z</dcterms:modified>
  <cp:category/>
  <cp:version/>
  <cp:contentType/>
  <cp:contentStatus/>
</cp:coreProperties>
</file>